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270" activeTab="1"/>
  </bookViews>
  <sheets>
    <sheet name="ДОХОДЫ рублей" sheetId="5" r:id="rId1"/>
    <sheet name="РАСХОДЫ руб" sheetId="4" r:id="rId2"/>
  </sheets>
  <definedNames>
    <definedName name="_xlnm._FilterDatabase" localSheetId="0" hidden="1">'ДОХОДЫ рублей'!$5:$36</definedName>
    <definedName name="_xlnm.Print_Titles" localSheetId="0">'ДОХОДЫ рублей'!$3:$4</definedName>
    <definedName name="_xlnm.Print_Titles" localSheetId="1">'РАСХОДЫ руб'!$3:$5</definedName>
    <definedName name="_xlnm.Print_Area" localSheetId="0">'ДОХОДЫ рублей'!$A$1:$K$36</definedName>
  </definedNames>
  <calcPr calcId="145621"/>
</workbook>
</file>

<file path=xl/calcChain.xml><?xml version="1.0" encoding="utf-8"?>
<calcChain xmlns="http://schemas.openxmlformats.org/spreadsheetml/2006/main">
  <c r="G27" i="4" l="1"/>
  <c r="L50" i="4" l="1"/>
  <c r="J50" i="4"/>
  <c r="L49" i="4"/>
  <c r="J49" i="4"/>
  <c r="L48" i="4"/>
  <c r="J48" i="4"/>
  <c r="M46" i="4"/>
  <c r="L46" i="4"/>
  <c r="K46" i="4"/>
  <c r="J46" i="4"/>
  <c r="M45" i="4"/>
  <c r="L45" i="4"/>
  <c r="J45" i="4"/>
  <c r="I44" i="4"/>
  <c r="H44" i="4"/>
  <c r="G44" i="4"/>
  <c r="K44" i="4" s="1"/>
  <c r="M43" i="4"/>
  <c r="L43" i="4"/>
  <c r="K43" i="4"/>
  <c r="J43" i="4"/>
  <c r="M42" i="4"/>
  <c r="L42" i="4"/>
  <c r="K42" i="4"/>
  <c r="J42" i="4"/>
  <c r="M41" i="4"/>
  <c r="L41" i="4"/>
  <c r="K41" i="4"/>
  <c r="J41" i="4"/>
  <c r="I40" i="4"/>
  <c r="H40" i="4"/>
  <c r="G40" i="4"/>
  <c r="M39" i="4"/>
  <c r="L39" i="4"/>
  <c r="K39" i="4"/>
  <c r="J39" i="4"/>
  <c r="M38" i="4"/>
  <c r="L38" i="4"/>
  <c r="K38" i="4"/>
  <c r="J38" i="4"/>
  <c r="I37" i="4"/>
  <c r="H37" i="4"/>
  <c r="G37" i="4"/>
  <c r="K37" i="4" s="1"/>
  <c r="M36" i="4"/>
  <c r="L36" i="4"/>
  <c r="K36" i="4"/>
  <c r="J36" i="4"/>
  <c r="M35" i="4"/>
  <c r="L35" i="4"/>
  <c r="K35" i="4"/>
  <c r="J35" i="4"/>
  <c r="M34" i="4"/>
  <c r="L34" i="4"/>
  <c r="K34" i="4"/>
  <c r="J34" i="4"/>
  <c r="M33" i="4"/>
  <c r="L33" i="4"/>
  <c r="K33" i="4"/>
  <c r="J33" i="4"/>
  <c r="M32" i="4"/>
  <c r="L32" i="4"/>
  <c r="K32" i="4"/>
  <c r="J32" i="4"/>
  <c r="M31" i="4"/>
  <c r="L31" i="4"/>
  <c r="K31" i="4"/>
  <c r="J31" i="4"/>
  <c r="I30" i="4"/>
  <c r="H30" i="4"/>
  <c r="G30" i="4"/>
  <c r="J30" i="4" s="1"/>
  <c r="M29" i="4"/>
  <c r="L29" i="4"/>
  <c r="K29" i="4"/>
  <c r="J29" i="4"/>
  <c r="J28" i="4"/>
  <c r="I28" i="4"/>
  <c r="H28" i="4"/>
  <c r="G28" i="4"/>
  <c r="K28" i="4" s="1"/>
  <c r="M27" i="4"/>
  <c r="L27" i="4"/>
  <c r="K27" i="4"/>
  <c r="J27" i="4"/>
  <c r="M26" i="4"/>
  <c r="L26" i="4"/>
  <c r="K26" i="4"/>
  <c r="J26" i="4"/>
  <c r="M25" i="4"/>
  <c r="L25" i="4"/>
  <c r="K25" i="4"/>
  <c r="J25" i="4"/>
  <c r="I24" i="4"/>
  <c r="H24" i="4"/>
  <c r="G24" i="4"/>
  <c r="M23" i="4"/>
  <c r="L23" i="4"/>
  <c r="K23" i="4"/>
  <c r="J23" i="4"/>
  <c r="M22" i="4"/>
  <c r="L22" i="4"/>
  <c r="K22" i="4"/>
  <c r="J22" i="4"/>
  <c r="M21" i="4"/>
  <c r="L21" i="4"/>
  <c r="K21" i="4"/>
  <c r="J21" i="4"/>
  <c r="I20" i="4"/>
  <c r="H20" i="4"/>
  <c r="G20" i="4"/>
  <c r="K20" i="4" s="1"/>
  <c r="M19" i="4"/>
  <c r="L19" i="4"/>
  <c r="K19" i="4"/>
  <c r="J19" i="4"/>
  <c r="L18" i="4"/>
  <c r="J18" i="4"/>
  <c r="I17" i="4"/>
  <c r="H17" i="4"/>
  <c r="G17" i="4"/>
  <c r="M16" i="4"/>
  <c r="L16" i="4"/>
  <c r="K16" i="4"/>
  <c r="J16" i="4"/>
  <c r="J15" i="4"/>
  <c r="I15" i="4"/>
  <c r="H15" i="4"/>
  <c r="G15" i="4"/>
  <c r="K14" i="4"/>
  <c r="J14" i="4"/>
  <c r="L13" i="4"/>
  <c r="J13" i="4"/>
  <c r="L12" i="4"/>
  <c r="J12" i="4"/>
  <c r="M11" i="4"/>
  <c r="L11" i="4"/>
  <c r="K11" i="4"/>
  <c r="J11" i="4"/>
  <c r="L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I6" i="4"/>
  <c r="H6" i="4"/>
  <c r="G6" i="4"/>
  <c r="J44" i="4" l="1"/>
  <c r="J37" i="4"/>
  <c r="J20" i="4"/>
  <c r="K30" i="4"/>
  <c r="J17" i="4"/>
  <c r="J24" i="4"/>
  <c r="J40" i="4"/>
  <c r="K40" i="4"/>
  <c r="K24" i="4"/>
  <c r="K17" i="4"/>
  <c r="K15" i="4"/>
  <c r="J7" i="5" l="1"/>
  <c r="H7" i="5"/>
  <c r="E7" i="5"/>
  <c r="E18" i="5"/>
  <c r="E28" i="5"/>
  <c r="E27" i="5" s="1"/>
  <c r="D28" i="5"/>
  <c r="C28" i="5" l="1"/>
  <c r="C27" i="5" s="1"/>
  <c r="M14" i="4" l="1"/>
  <c r="L14" i="4"/>
  <c r="F44" i="4"/>
  <c r="D6" i="4"/>
  <c r="J6" i="4" l="1"/>
  <c r="K6" i="4"/>
  <c r="M44" i="4"/>
  <c r="L44" i="4"/>
  <c r="E44" i="4"/>
  <c r="F40" i="4"/>
  <c r="E40" i="4"/>
  <c r="E39" i="4"/>
  <c r="E37" i="4" s="1"/>
  <c r="E38" i="4"/>
  <c r="F37" i="4"/>
  <c r="E32" i="4"/>
  <c r="E31" i="4"/>
  <c r="E30" i="4" s="1"/>
  <c r="F30" i="4"/>
  <c r="F28" i="4"/>
  <c r="E28" i="4"/>
  <c r="F24" i="4"/>
  <c r="E24" i="4"/>
  <c r="F20" i="4"/>
  <c r="E20" i="4"/>
  <c r="F17" i="4"/>
  <c r="E17" i="4"/>
  <c r="D51" i="4"/>
  <c r="F15" i="4"/>
  <c r="E15" i="4"/>
  <c r="F6" i="4"/>
  <c r="E6" i="4"/>
  <c r="M15" i="4" l="1"/>
  <c r="L15" i="4"/>
  <c r="L20" i="4"/>
  <c r="M20" i="4"/>
  <c r="M28" i="4"/>
  <c r="L28" i="4"/>
  <c r="M37" i="4"/>
  <c r="L37" i="4"/>
  <c r="L40" i="4"/>
  <c r="M40" i="4"/>
  <c r="M17" i="4"/>
  <c r="L17" i="4"/>
  <c r="M24" i="4"/>
  <c r="L24" i="4"/>
  <c r="M6" i="4"/>
  <c r="L6" i="4"/>
  <c r="M30" i="4"/>
  <c r="L30" i="4"/>
  <c r="I51" i="4"/>
  <c r="H51" i="4"/>
  <c r="E51" i="4"/>
  <c r="F51" i="4"/>
  <c r="G51" i="4"/>
  <c r="J51" i="4" s="1"/>
  <c r="L51" i="4" l="1"/>
  <c r="M51" i="4"/>
  <c r="K51" i="4"/>
  <c r="M8" i="5" l="1"/>
  <c r="M18" i="5" s="1"/>
  <c r="J28" i="5" l="1"/>
  <c r="J27" i="5" s="1"/>
  <c r="H28" i="5"/>
  <c r="H27" i="5" s="1"/>
  <c r="K10" i="5"/>
  <c r="K12" i="5"/>
  <c r="K13" i="5"/>
  <c r="K14" i="5"/>
  <c r="K15" i="5"/>
  <c r="K16" i="5"/>
  <c r="K20" i="5"/>
  <c r="K22" i="5"/>
  <c r="K23" i="5"/>
  <c r="K24" i="5"/>
  <c r="K29" i="5"/>
  <c r="K30" i="5"/>
  <c r="K31" i="5"/>
  <c r="K32" i="5"/>
  <c r="K33" i="5"/>
  <c r="I10" i="5"/>
  <c r="I12" i="5"/>
  <c r="I13" i="5"/>
  <c r="I14" i="5"/>
  <c r="I15" i="5"/>
  <c r="I16" i="5"/>
  <c r="I20" i="5"/>
  <c r="I22" i="5"/>
  <c r="I23" i="5"/>
  <c r="I24" i="5"/>
  <c r="I25" i="5"/>
  <c r="I29" i="5"/>
  <c r="I30" i="5"/>
  <c r="I31" i="5"/>
  <c r="I32" i="5"/>
  <c r="I33" i="5"/>
  <c r="K9" i="5"/>
  <c r="I9" i="5"/>
  <c r="G10" i="5"/>
  <c r="G12" i="5"/>
  <c r="G13" i="5"/>
  <c r="G14" i="5"/>
  <c r="G15" i="5"/>
  <c r="G16" i="5"/>
  <c r="G20" i="5"/>
  <c r="G21" i="5"/>
  <c r="G22" i="5"/>
  <c r="G23" i="5"/>
  <c r="G24" i="5"/>
  <c r="G25" i="5"/>
  <c r="G29" i="5"/>
  <c r="G30" i="5"/>
  <c r="G31" i="5"/>
  <c r="G32" i="5"/>
  <c r="G33" i="5"/>
  <c r="G34" i="5"/>
  <c r="F10" i="5"/>
  <c r="F12" i="5"/>
  <c r="F13" i="5"/>
  <c r="F14" i="5"/>
  <c r="F15" i="5"/>
  <c r="F16" i="5"/>
  <c r="F20" i="5"/>
  <c r="F21" i="5"/>
  <c r="F22" i="5"/>
  <c r="F23" i="5"/>
  <c r="F24" i="5"/>
  <c r="F25" i="5"/>
  <c r="F29" i="5"/>
  <c r="F30" i="5"/>
  <c r="F31" i="5"/>
  <c r="F32" i="5"/>
  <c r="F33" i="5"/>
  <c r="F34" i="5"/>
  <c r="F35" i="5"/>
  <c r="G9" i="5"/>
  <c r="F9" i="5"/>
  <c r="K27" i="5" l="1"/>
  <c r="K28" i="5"/>
  <c r="D18" i="5"/>
  <c r="H18" i="5"/>
  <c r="J18" i="5"/>
  <c r="D7" i="5"/>
  <c r="H26" i="5"/>
  <c r="C7" i="5"/>
  <c r="M7" i="5" s="1"/>
  <c r="C18" i="5"/>
  <c r="J26" i="5" l="1"/>
  <c r="J36" i="5" s="1"/>
  <c r="F18" i="5"/>
  <c r="G18" i="5"/>
  <c r="H36" i="5"/>
  <c r="F7" i="5"/>
  <c r="G7" i="5"/>
  <c r="I18" i="5"/>
  <c r="K18" i="5"/>
  <c r="K7" i="5"/>
  <c r="I7" i="5"/>
  <c r="K36" i="5" l="1"/>
  <c r="K26" i="5"/>
  <c r="D27" i="5"/>
  <c r="E26" i="5"/>
  <c r="I26" i="5" s="1"/>
  <c r="D26" i="5"/>
  <c r="G26" i="5" l="1"/>
  <c r="G28" i="5"/>
  <c r="F28" i="5"/>
  <c r="I28" i="5"/>
  <c r="C26" i="5"/>
  <c r="F26" i="5" s="1"/>
  <c r="D36" i="5"/>
  <c r="F27" i="5" l="1"/>
  <c r="G27" i="5"/>
  <c r="I27" i="5"/>
  <c r="E36" i="5"/>
  <c r="C36" i="5"/>
  <c r="F36" i="5" l="1"/>
  <c r="I36" i="5"/>
  <c r="G36" i="5"/>
</calcChain>
</file>

<file path=xl/sharedStrings.xml><?xml version="1.0" encoding="utf-8"?>
<sst xmlns="http://schemas.openxmlformats.org/spreadsheetml/2006/main" count="354" uniqueCount="278">
  <si>
    <t>ПРОЕКТ</t>
  </si>
  <si>
    <t>(+/-)</t>
  </si>
  <si>
    <t>%</t>
  </si>
  <si>
    <t>ОБЩЕГОСУДАРСТВЕННЫЕ ВОПРОСЫ</t>
  </si>
  <si>
    <t>01</t>
  </si>
  <si>
    <t>-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</si>
  <si>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</si>
  <si>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</si>
  <si>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</si>
  <si>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</si>
  <si>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</si>
  <si>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</si>
  <si>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</si>
  <si>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</si>
  <si>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</si>
  <si>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</si>
  <si>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</si>
  <si>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</si>
  <si>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</si>
  <si>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Другие общегосударственные вопросы</t>
  </si>
  <si>
    <t>13</t>
  </si>
  <si>
    <t>НАЦИОНАЛЬНАЯ ОБОРОНА</t>
  </si>
  <si>
    <t xml:space="preserve"> -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</si>
  <si>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</si>
  <si>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</si>
  <si>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</si>
  <si>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</si>
  <si>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</si>
  <si>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</si>
  <si>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</si>
  <si>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</si>
  <si>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</si>
  <si>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</si>
  <si>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</si>
  <si>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</si>
  <si>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</si>
  <si>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</si>
  <si>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</si>
  <si>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</si>
  <si>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</si>
  <si>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</si>
  <si>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</si>
  <si>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</si>
  <si>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</si>
  <si>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</si>
  <si>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</si>
  <si>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</si>
  <si>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</si>
  <si>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</si>
  <si>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</si>
  <si>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</si>
  <si>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</si>
  <si>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</si>
  <si>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11</t>
  </si>
  <si>
    <t>Физическая культура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</si>
  <si>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</si>
  <si>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</si>
  <si>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</si>
  <si>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Условно утвержденные расходы</t>
  </si>
  <si>
    <t>Итого</t>
  </si>
  <si>
    <t>КБК</t>
  </si>
  <si>
    <t>ИСТОЧНИКИ ДОХОДОВ</t>
  </si>
  <si>
    <t>НАЛОГОВЫЕ ДОХОДЫ</t>
  </si>
  <si>
    <t xml:space="preserve">         в том числе:</t>
  </si>
  <si>
    <t>1 01 02000 01 0000 110</t>
  </si>
  <si>
    <t>Налог на доходы физических лиц</t>
  </si>
  <si>
    <t>1 03 02000 01 0000 110</t>
  </si>
  <si>
    <t xml:space="preserve">Акцизы </t>
  </si>
  <si>
    <t>1 05 00000 00 0000 110</t>
  </si>
  <si>
    <t>Налоги на совокупный доход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</si>
  <si>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</si>
  <si>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</si>
  <si>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</si>
  <si>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</si>
  <si>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1 08 00 000 00 0000 110</t>
  </si>
  <si>
    <t>Государственная пошлина</t>
  </si>
  <si>
    <t xml:space="preserve">НЕНАЛОГОВЫЕ ДОХОДЫ </t>
  </si>
  <si>
    <t xml:space="preserve">         из них:</t>
  </si>
  <si>
    <t>1 11 00000 00 0000 120</t>
  </si>
  <si>
    <t>Доходы от использования имущества, находящегося в государственной и муниципальной собственности</t>
  </si>
  <si>
    <t>1 12 00000 00 0000 120</t>
  </si>
  <si>
    <t>Платежи при пользовании природными ресурсами</t>
  </si>
  <si>
    <t>1 13 00000 00 0000 130</t>
  </si>
  <si>
    <t>Доходы от оказания платных услуг (работ) и компенсации затрат государства</t>
  </si>
  <si>
    <t>1 14 00000 00 0000 400</t>
  </si>
  <si>
    <t>Доходы от продажи материальных и нематериальных активов</t>
  </si>
  <si>
    <t>1 16 00000 00 0000 140</t>
  </si>
  <si>
    <t>Штрафы, санкции, возмещение ущерба</t>
  </si>
  <si>
    <t xml:space="preserve">Прочие неналоговые доходы  </t>
  </si>
  <si>
    <t>НАЛОГОВЫЕ ДОХОДЫ И НЕНАЛОГОВЫЕ ДОХОДЫ</t>
  </si>
  <si>
    <t>Безвозмездные поступления</t>
  </si>
  <si>
    <t xml:space="preserve">Безвозмездные поступления от других бюджетов </t>
  </si>
  <si>
    <t>2 02 10000 00 0000 150</t>
  </si>
  <si>
    <t>Дотации</t>
  </si>
  <si>
    <t>2 02 20000 00 0000 150</t>
  </si>
  <si>
    <t>Субсидии</t>
  </si>
  <si>
    <t>2 02 30000 00 0000 150</t>
  </si>
  <si>
    <t>Субвенции</t>
  </si>
  <si>
    <t>2 02 40000 00 0000 150</t>
  </si>
  <si>
    <t>Иные межбюджетные трансферты</t>
  </si>
  <si>
    <t>2 07 00 000 00 0000 000</t>
  </si>
  <si>
    <t>Прочие безвозмездные поступления</t>
  </si>
  <si>
    <t>Доходы от возврата организациями субсидий прошлых лет</t>
  </si>
  <si>
    <t xml:space="preserve"> 2 19 00 000 00 0000 150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</si>
  <si>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</si>
  <si>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ВСЕГО ДОХОДОВ 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</si>
  <si>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</si>
  <si>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</si>
  <si>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</si>
  <si>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</si>
  <si>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</si>
  <si>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</si>
  <si>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</si>
  <si>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</si>
  <si>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</si>
  <si>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</si>
  <si>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</si>
  <si>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</si>
  <si>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</si>
  <si>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000 1 08 03000 01 0000 000</t>
  </si>
  <si>
    <t>000 1 11 00000 00 0000 000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</si>
  <si>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</si>
  <si>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</si>
  <si>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</si>
  <si>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</si>
  <si>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</si>
  <si>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000 1 14 00000 00 0000000</t>
  </si>
  <si>
    <t>000 1 14 02000 00 0000000</t>
  </si>
  <si>
    <t>000 1 14 06000 00 0000000</t>
  </si>
  <si>
    <t>000 1 16 00000 00 0000 000</t>
  </si>
  <si>
    <t>000 1 17 15 020 14 0117 150</t>
  </si>
  <si>
    <t>000 1 17 15 020 14 0118 150</t>
  </si>
  <si>
    <t>000 1 17 15 020 14 0119 150</t>
  </si>
  <si>
    <t>000 1 17 15 020 14 0120 150</t>
  </si>
  <si>
    <t>000 1 17 15 020 14 0121 150</t>
  </si>
  <si>
    <t>000 1 17 15 020 14 0122 150</t>
  </si>
  <si>
    <t>000 1 17 15 020 14 0200 150</t>
  </si>
  <si>
    <t>000 1 17 15 020 14 0214 150</t>
  </si>
  <si>
    <t>000 1 17 15 020 14 0215 150</t>
  </si>
  <si>
    <t>000 1 17 15 020 14 0216 150</t>
  </si>
  <si>
    <t>000 1 17 15 020 14 0217 150</t>
  </si>
  <si>
    <t>000 1 17 15 020 14 0218 150</t>
  </si>
  <si>
    <t>000 1 17 15 020 14 0219 150</t>
  </si>
  <si>
    <t>000 1 17 15 020 14 0220 150</t>
  </si>
  <si>
    <t>000 1 17 15 020 14 0221 150</t>
  </si>
  <si>
    <t>000 1 17 15 020 14 0222 150</t>
  </si>
  <si>
    <t>000 1 17 15 020 14 0300 150</t>
  </si>
  <si>
    <t>000 1 17 15 020 14 0314 150</t>
  </si>
  <si>
    <t>000 1 17 15 020 14 0315 150</t>
  </si>
  <si>
    <t>000 1 17 15 020 14 0316 150</t>
  </si>
  <si>
    <t>000 1 17 15 020 14 0317 150</t>
  </si>
  <si>
    <t>000 1 17 15 020 14 0318 150</t>
  </si>
  <si>
    <t>000 1 17 15 020 14 0319 150</t>
  </si>
  <si>
    <t>000 1 17 15 020 14 0320 150</t>
  </si>
  <si>
    <t>000 1 17 15 020 14 0321 150</t>
  </si>
  <si>
    <t>000 1 17 15 020 14 0322 150</t>
  </si>
  <si>
    <t>000 2 00 00000 00 0000 000</t>
  </si>
  <si>
    <t>000 2 02 00000 00 0000 000</t>
  </si>
  <si>
    <t>000 2 02 10000 00 0000 150</t>
  </si>
  <si>
    <t>000 2 02 15001 00 0000 150</t>
  </si>
  <si>
    <t>000 2 02 15001 14 0000 150</t>
  </si>
  <si>
    <t>000 2 02 20000 00 0000 150</t>
  </si>
  <si>
    <t>000 2 02 20216 00 0000 150</t>
  </si>
  <si>
    <t>000 2 02 20216 14 0000 150</t>
  </si>
  <si>
    <t>000 2 02 25097 00 0000 150</t>
  </si>
  <si>
    <t>000 2 02 25097 14 0000 150</t>
  </si>
  <si>
    <t>000 2 02 25304 00 0000 150</t>
  </si>
  <si>
    <t>000 2 02 25304 14 0000 150</t>
  </si>
  <si>
    <t>000 2 02 25497 00 0000 150</t>
  </si>
  <si>
    <t>000 2 02 25497 14 0000 150</t>
  </si>
  <si>
    <t>000 2 02 25555 00 0000 150</t>
  </si>
  <si>
    <t>000 2 02 25555 14 0000 150</t>
  </si>
  <si>
    <t>000 2 02 29999 00 0000 150</t>
  </si>
  <si>
    <t>000 2 02 29999 14 0000 150</t>
  </si>
  <si>
    <t>000 2 02 29999 14 0018 150</t>
  </si>
  <si>
    <t>000 2 02 29999 14 1204 150</t>
  </si>
  <si>
    <t>000 2 02 29999 14 1213 150</t>
  </si>
  <si>
    <t>000 2 02 29999 00 1214 150</t>
  </si>
  <si>
    <t>000 2 02 29999 14 1231 150</t>
  </si>
  <si>
    <t>000 2 02 30000 00 0000 150</t>
  </si>
  <si>
    <t>000 2 02 30024 00 0000 150</t>
  </si>
  <si>
    <t>000 2 02 30024 14 0000 150</t>
  </si>
  <si>
    <t>000 2 02 30024 14 0026 150</t>
  </si>
  <si>
    <t>000 2 02 30024 14 0028 150</t>
  </si>
  <si>
    <t>000 2 02 30024 14 0032 150</t>
  </si>
  <si>
    <t>000 2 02 30024 14 0036 150</t>
  </si>
  <si>
    <t>000 2 02 30024 14 0040 150</t>
  </si>
  <si>
    <t>000 2 02 30024 14 0041 150</t>
  </si>
  <si>
    <t>000 2 02 30024 14 0042 150</t>
  </si>
  <si>
    <t>000 2 02 30024 14 0045 150</t>
  </si>
  <si>
    <t>000 2 02 30024 14 0047 150</t>
  </si>
  <si>
    <t>000 2 02 30024 14 0066 150</t>
  </si>
  <si>
    <t>000 2 02 30024 14 0090 150</t>
  </si>
  <si>
    <t>000 2 02 30024 14 0147 150</t>
  </si>
  <si>
    <t>000 2 02 30024 14 0181 150</t>
  </si>
  <si>
    <t>000 2 02 30024 14 1107 150</t>
  </si>
  <si>
    <t>000 2 02 30024 14 1108 150</t>
  </si>
  <si>
    <t>000 2 02 30024 14 1110 150</t>
  </si>
  <si>
    <t>000 2 02 30024 14 1122 150</t>
  </si>
  <si>
    <t>000 2 02 30024 14 1209 150</t>
  </si>
  <si>
    <t>000 2 02 30024 14 1221 150</t>
  </si>
  <si>
    <t>000 2 02 30024 14 1256 150</t>
  </si>
  <si>
    <t>000 2 02 30024 14 1260 150</t>
  </si>
  <si>
    <t>000 2 02 30029 00 0000 150</t>
  </si>
  <si>
    <t>000 2 02 30029 14 0000 150</t>
  </si>
  <si>
    <t>000 2 02 35084 00 0000 150</t>
  </si>
  <si>
    <t>000 2 02 35084 14 0000 150</t>
  </si>
  <si>
    <t>000 2 02 35118 00 0000 150</t>
  </si>
  <si>
    <t>000 2 02 35118 14 0000 150</t>
  </si>
  <si>
    <t>000 2 02 35120 00 0000 150</t>
  </si>
  <si>
    <t>000 2 02 35120 14 0000 150</t>
  </si>
  <si>
    <t>000 2 02 35220 00 0000 150</t>
  </si>
  <si>
    <t>000 2 02 35220 14 0000 150</t>
  </si>
  <si>
    <t>000 2 02 35250 00 0000 150</t>
  </si>
  <si>
    <t>000 2 02 35250 14 0000 150</t>
  </si>
  <si>
    <t>000 2 02 35280 00 0000 150</t>
  </si>
  <si>
    <t>000 2 02 35280 14 0000 150</t>
  </si>
  <si>
    <t>000 2 02 35302 00 0000 150</t>
  </si>
  <si>
    <t>000 2 02 35302 14 0000 150</t>
  </si>
  <si>
    <t>000 2 02 35303 00 0000 150</t>
  </si>
  <si>
    <t>000 2 02 35303 14 0000 150</t>
  </si>
  <si>
    <t>000 2 02 35380 00 0000 150</t>
  </si>
  <si>
    <t>000 2 02 35380 14 0000 150</t>
  </si>
  <si>
    <t>000 2 02 35404 00 0000 150</t>
  </si>
  <si>
    <t>000 2 02 35404 14 0000 150</t>
  </si>
  <si>
    <t>000 2 02 35462 00 0000 150</t>
  </si>
  <si>
    <t>000 2 02 35462 14 0000 150</t>
  </si>
  <si>
    <t>000 2 02 35573 00 0000 150</t>
  </si>
  <si>
    <t>000 2 02 35573 14 0000 150</t>
  </si>
  <si>
    <t>000 2 02 39998 00 0000 150</t>
  </si>
  <si>
    <t>000 2 02 39998 14 0000 150</t>
  </si>
  <si>
    <t>000 2 02 39998 14 1157 150</t>
  </si>
  <si>
    <t>000 2 02 39998 14 1158 150</t>
  </si>
  <si>
    <t>000 2 02 40000 00 0000 150</t>
  </si>
  <si>
    <t>000 2 02 40000 14 0000 150</t>
  </si>
  <si>
    <t>000 2 02 49999 00 0000 150</t>
  </si>
  <si>
    <t>000 2 02 49999 14 0000 150</t>
  </si>
  <si>
    <t>000 2 02 49999 14 0064 150</t>
  </si>
  <si>
    <t>(рублей)</t>
  </si>
  <si>
    <t>ОХРАНА ОКРУЖАЮЩЕЙ СРЕДЫ</t>
  </si>
  <si>
    <t>Другие вопросы в области охраны окружающей среды</t>
  </si>
  <si>
    <t>1 09 07 000 00 0000 110</t>
  </si>
  <si>
    <t xml:space="preserve">Прочие налоговые доходы </t>
  </si>
  <si>
    <t>1 17 00000 00 0000 180 (150)</t>
  </si>
  <si>
    <t xml:space="preserve"> 2 00 00000 00 0000 000</t>
  </si>
  <si>
    <t xml:space="preserve"> 2 02 00000 00 0000 000</t>
  </si>
  <si>
    <t xml:space="preserve"> 2 18 00 000 00 0000 150</t>
  </si>
  <si>
    <t>2026 год</t>
  </si>
  <si>
    <t>2027 год</t>
  </si>
  <si>
    <t>Андроповского муниципального округа</t>
  </si>
  <si>
    <t>Ставропольского края</t>
  </si>
  <si>
    <t>финансового управления администрации</t>
  </si>
  <si>
    <t>Н.В. Жаворонкова</t>
  </si>
  <si>
    <t>Расходы бюджета по разделам подразделам на 2026 год и плановый период 2027 и 2028 годов в сравнении с ожидаемым исполнением 
за 2025 год (оценка текущего финансового года) и отчетом за 2024 год (отчетный финансовый год)</t>
  </si>
  <si>
    <t>Отчет 2024 год</t>
  </si>
  <si>
    <t>2025 год (ожидаемое)</t>
  </si>
  <si>
    <t>2028 год</t>
  </si>
  <si>
    <t xml:space="preserve">Отклонение 2026 год к 2024 году </t>
  </si>
  <si>
    <t xml:space="preserve">Отклонение 2026 год к 2025 году </t>
  </si>
  <si>
    <t>Глава</t>
  </si>
  <si>
    <t>Н. А. Бобрышева</t>
  </si>
  <si>
    <t>Руководитель</t>
  </si>
  <si>
    <t xml:space="preserve">Профессиональная подготовка, переподготовка и повышение квалификации
</t>
  </si>
  <si>
    <t>Спорт высших достижений</t>
  </si>
  <si>
    <t xml:space="preserve">Сведения о доходах бюджета  Андроповского муниципального округа  Ставропольского края по видам доходов на 2026 год и на плановый период 2027 и 2028 годов 
в сравнении с ожидаемым исполнением   бюджета  Андроповского муниципального округа  Ставропольского края за  2025 год (оценка текущего финансового года) и отчетом за 2024 год </t>
  </si>
  <si>
    <t xml:space="preserve"> 2024год 
(факт)</t>
  </si>
  <si>
    <t xml:space="preserve">2025год
(оценка)
</t>
  </si>
  <si>
    <t>Прогноз 2026 год</t>
  </si>
  <si>
    <t>Отклонение прогноза 2026 года от факта 2024 года, %</t>
  </si>
  <si>
    <t>Прогноз 2027год</t>
  </si>
  <si>
    <t>Отклонение прогноза 2027 года от прогноза 2026года, %</t>
  </si>
  <si>
    <t>Прогноз 2028 год</t>
  </si>
  <si>
    <t>Отклонение прогноза 2028 года от прогноза 2027года, %</t>
  </si>
  <si>
    <t>Отклонение прогноза 2026 года от оценки 2025 года , %</t>
  </si>
  <si>
    <t>1 03 03000 01 0000 110</t>
  </si>
  <si>
    <t>Туристический налог</t>
  </si>
  <si>
    <t>более чем в 12 раз</t>
  </si>
  <si>
    <t>более чем в 28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</si>
</sst>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₽&quot;###,##0.00"/>
    <numFmt numFmtId="166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9" fillId="0" borderId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8" fillId="0" borderId="0"/>
  </cellStyleXfs>
  <cellXfs count="122">
    <xf numFmtId="0" fontId="0" fillId="0" borderId="0" xfId="0"/>
    <xf numFmtId="0" fontId="3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Fill="1" applyBorder="1" applyAlignment="1" applyProtection="1">
      <alignment horizontal="justify" vertical="top" wrapText="1"/>
    </xf>
    <xf numFmtId="49" fontId="4" fillId="0" borderId="17" xfId="0" applyNumberFormat="1" applyFont="1" applyFill="1" applyBorder="1" applyAlignment="1" applyProtection="1">
      <alignment horizontal="center" vertical="top" wrapText="1"/>
    </xf>
    <xf numFmtId="49" fontId="4" fillId="0" borderId="18" xfId="0" applyNumberFormat="1" applyFont="1" applyFill="1" applyBorder="1" applyAlignment="1" applyProtection="1">
      <alignment horizontal="center" vertical="top" wrapText="1"/>
    </xf>
    <xf numFmtId="4" fontId="3" fillId="0" borderId="19" xfId="0" applyNumberFormat="1" applyFont="1" applyBorder="1" applyAlignment="1"/>
    <xf numFmtId="0" fontId="4" fillId="0" borderId="6" xfId="0" applyNumberFormat="1" applyFont="1" applyFill="1" applyBorder="1" applyAlignment="1" applyProtection="1">
      <alignment horizontal="justify" vertical="top" wrapText="1"/>
    </xf>
    <xf numFmtId="49" fontId="4" fillId="0" borderId="7" xfId="0" applyNumberFormat="1" applyFont="1" applyFill="1" applyBorder="1" applyAlignment="1" applyProtection="1">
      <alignment horizontal="center" vertical="top" wrapText="1"/>
    </xf>
    <xf numFmtId="49" fontId="4" fillId="0" borderId="8" xfId="0" applyNumberFormat="1" applyFont="1" applyFill="1" applyBorder="1" applyAlignment="1" applyProtection="1">
      <alignment horizontal="center" vertical="top" wrapText="1"/>
    </xf>
    <xf numFmtId="4" fontId="4" fillId="0" borderId="9" xfId="0" applyNumberFormat="1" applyFont="1" applyFill="1" applyBorder="1" applyAlignment="1" applyProtection="1">
      <alignment horizontal="right" wrapText="1"/>
    </xf>
    <xf numFmtId="4" fontId="3" fillId="0" borderId="10" xfId="0" applyNumberFormat="1" applyFont="1" applyBorder="1" applyAlignment="1"/>
    <xf numFmtId="165" fontId="4" fillId="0" borderId="6" xfId="0" applyNumberFormat="1" applyFont="1" applyBorder="1" applyAlignment="1">
      <alignment horizontal="left" wrapText="1"/>
    </xf>
    <xf numFmtId="49" fontId="3" fillId="0" borderId="20" xfId="0" applyNumberFormat="1" applyFont="1" applyBorder="1"/>
    <xf numFmtId="49" fontId="3" fillId="0" borderId="21" xfId="0" applyNumberFormat="1" applyFont="1" applyBorder="1"/>
    <xf numFmtId="4" fontId="3" fillId="0" borderId="22" xfId="0" applyNumberFormat="1" applyFont="1" applyBorder="1" applyAlignment="1"/>
    <xf numFmtId="0" fontId="6" fillId="0" borderId="23" xfId="0" applyNumberFormat="1" applyFont="1" applyFill="1" applyBorder="1" applyAlignment="1" applyProtection="1">
      <alignment horizontal="justify" vertical="top" wrapText="1"/>
    </xf>
    <xf numFmtId="49" fontId="6" fillId="0" borderId="24" xfId="0" applyNumberFormat="1" applyFont="1" applyFill="1" applyBorder="1" applyAlignment="1" applyProtection="1">
      <alignment horizontal="center" vertical="top" wrapText="1"/>
    </xf>
    <xf numFmtId="49" fontId="6" fillId="0" borderId="25" xfId="0" applyNumberFormat="1" applyFont="1" applyFill="1" applyBorder="1" applyAlignment="1" applyProtection="1">
      <alignment horizontal="center" vertical="top" wrapText="1"/>
    </xf>
    <xf numFmtId="4" fontId="6" fillId="0" borderId="26" xfId="0" applyNumberFormat="1" applyFont="1" applyFill="1" applyBorder="1" applyAlignment="1" applyProtection="1">
      <alignment horizontal="right" wrapText="1"/>
    </xf>
    <xf numFmtId="4" fontId="7" fillId="0" borderId="27" xfId="0" applyNumberFormat="1" applyFont="1" applyBorder="1" applyAlignment="1"/>
    <xf numFmtId="0" fontId="11" fillId="0" borderId="0" xfId="0" applyFont="1" applyFill="1"/>
    <xf numFmtId="0" fontId="11" fillId="0" borderId="0" xfId="2" applyFont="1" applyFill="1"/>
    <xf numFmtId="4" fontId="12" fillId="0" borderId="0" xfId="0" applyNumberFormat="1" applyFont="1" applyFill="1"/>
    <xf numFmtId="14" fontId="12" fillId="0" borderId="0" xfId="0" applyNumberFormat="1" applyFont="1" applyFill="1"/>
    <xf numFmtId="14" fontId="13" fillId="0" borderId="0" xfId="0" applyNumberFormat="1" applyFont="1" applyFill="1"/>
    <xf numFmtId="14" fontId="11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8" fillId="0" borderId="0" xfId="0" applyFont="1" applyFill="1"/>
    <xf numFmtId="0" fontId="0" fillId="0" borderId="0" xfId="0" applyFill="1"/>
    <xf numFmtId="0" fontId="19" fillId="0" borderId="10" xfId="0" applyFont="1" applyFill="1" applyBorder="1" applyAlignment="1">
      <alignment horizontal="left"/>
    </xf>
    <xf numFmtId="49" fontId="19" fillId="0" borderId="10" xfId="0" applyNumberFormat="1" applyFont="1" applyFill="1" applyBorder="1" applyAlignment="1">
      <alignment horizontal="left"/>
    </xf>
    <xf numFmtId="49" fontId="20" fillId="0" borderId="10" xfId="0" applyNumberFormat="1" applyFont="1" applyFill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" fontId="11" fillId="0" borderId="0" xfId="0" applyNumberFormat="1" applyFont="1" applyFill="1" applyAlignment="1">
      <alignment horizontal="right"/>
    </xf>
    <xf numFmtId="164" fontId="3" fillId="0" borderId="19" xfId="0" applyNumberFormat="1" applyFont="1" applyBorder="1" applyAlignment="1"/>
    <xf numFmtId="164" fontId="3" fillId="0" borderId="18" xfId="0" applyNumberFormat="1" applyFont="1" applyBorder="1" applyAlignment="1"/>
    <xf numFmtId="164" fontId="3" fillId="0" borderId="10" xfId="0" applyNumberFormat="1" applyFont="1" applyBorder="1" applyAlignment="1"/>
    <xf numFmtId="164" fontId="3" fillId="0" borderId="8" xfId="0" applyNumberFormat="1" applyFont="1" applyBorder="1" applyAlignment="1"/>
    <xf numFmtId="164" fontId="3" fillId="0" borderId="22" xfId="0" applyNumberFormat="1" applyFont="1" applyBorder="1" applyAlignment="1"/>
    <xf numFmtId="164" fontId="3" fillId="0" borderId="21" xfId="0" applyNumberFormat="1" applyFont="1" applyBorder="1" applyAlignment="1"/>
    <xf numFmtId="164" fontId="7" fillId="0" borderId="27" xfId="0" applyNumberFormat="1" applyFont="1" applyBorder="1" applyAlignment="1"/>
    <xf numFmtId="164" fontId="7" fillId="0" borderId="25" xfId="0" applyNumberFormat="1" applyFont="1" applyBorder="1" applyAlignment="1"/>
    <xf numFmtId="4" fontId="11" fillId="0" borderId="0" xfId="0" applyNumberFormat="1" applyFont="1" applyFill="1"/>
    <xf numFmtId="4" fontId="4" fillId="0" borderId="4" xfId="0" applyNumberFormat="1" applyFont="1" applyFill="1" applyBorder="1" applyAlignment="1" applyProtection="1">
      <alignment horizontal="center" vertical="top" wrapText="1"/>
    </xf>
    <xf numFmtId="4" fontId="4" fillId="0" borderId="9" xfId="0" applyNumberFormat="1" applyFont="1" applyFill="1" applyBorder="1" applyAlignment="1" applyProtection="1">
      <alignment horizontal="center" vertical="top" wrapText="1"/>
    </xf>
    <xf numFmtId="0" fontId="16" fillId="0" borderId="33" xfId="0" applyFont="1" applyFill="1" applyBorder="1"/>
    <xf numFmtId="0" fontId="16" fillId="0" borderId="34" xfId="0" applyFont="1" applyFill="1" applyBorder="1"/>
    <xf numFmtId="4" fontId="16" fillId="0" borderId="34" xfId="0" applyNumberFormat="1" applyFont="1" applyFill="1" applyBorder="1" applyAlignment="1">
      <alignment horizontal="center"/>
    </xf>
    <xf numFmtId="4" fontId="15" fillId="0" borderId="34" xfId="0" applyNumberFormat="1" applyFont="1" applyFill="1" applyBorder="1" applyAlignment="1">
      <alignment horizontal="center"/>
    </xf>
    <xf numFmtId="4" fontId="15" fillId="0" borderId="35" xfId="0" applyNumberFormat="1" applyFont="1" applyFill="1" applyBorder="1" applyAlignment="1">
      <alignment horizontal="center"/>
    </xf>
    <xf numFmtId="0" fontId="14" fillId="0" borderId="33" xfId="0" applyFont="1" applyFill="1" applyBorder="1"/>
    <xf numFmtId="0" fontId="14" fillId="0" borderId="34" xfId="0" applyFont="1" applyFill="1" applyBorder="1" applyAlignment="1">
      <alignment horizontal="left" vertical="center"/>
    </xf>
    <xf numFmtId="4" fontId="14" fillId="0" borderId="34" xfId="0" applyNumberFormat="1" applyFont="1" applyFill="1" applyBorder="1" applyAlignment="1">
      <alignment horizontal="center"/>
    </xf>
    <xf numFmtId="0" fontId="14" fillId="0" borderId="33" xfId="0" quotePrefix="1" applyFont="1" applyFill="1" applyBorder="1"/>
    <xf numFmtId="0" fontId="14" fillId="0" borderId="34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left" wrapText="1"/>
    </xf>
    <xf numFmtId="4" fontId="17" fillId="0" borderId="34" xfId="0" applyNumberFormat="1" applyFont="1" applyFill="1" applyBorder="1" applyAlignment="1">
      <alignment horizontal="center"/>
    </xf>
    <xf numFmtId="0" fontId="16" fillId="0" borderId="34" xfId="0" applyFont="1" applyFill="1" applyBorder="1" applyAlignment="1">
      <alignment wrapText="1"/>
    </xf>
    <xf numFmtId="0" fontId="14" fillId="0" borderId="34" xfId="0" applyFont="1" applyFill="1" applyBorder="1"/>
    <xf numFmtId="0" fontId="14" fillId="0" borderId="34" xfId="0" applyFont="1" applyFill="1" applyBorder="1" applyAlignment="1">
      <alignment wrapText="1"/>
    </xf>
    <xf numFmtId="0" fontId="14" fillId="0" borderId="36" xfId="0" quotePrefix="1" applyFont="1" applyFill="1" applyBorder="1"/>
    <xf numFmtId="0" fontId="14" fillId="0" borderId="37" xfId="0" applyFont="1" applyFill="1" applyBorder="1" applyAlignment="1">
      <alignment wrapText="1"/>
    </xf>
    <xf numFmtId="4" fontId="14" fillId="0" borderId="37" xfId="0" applyNumberFormat="1" applyFont="1" applyFill="1" applyBorder="1" applyAlignment="1">
      <alignment horizontal="center"/>
    </xf>
    <xf numFmtId="4" fontId="15" fillId="0" borderId="37" xfId="0" applyNumberFormat="1" applyFont="1" applyFill="1" applyBorder="1" applyAlignment="1">
      <alignment horizontal="center"/>
    </xf>
    <xf numFmtId="4" fontId="15" fillId="0" borderId="38" xfId="0" applyNumberFormat="1" applyFont="1" applyFill="1" applyBorder="1" applyAlignment="1">
      <alignment horizontal="center"/>
    </xf>
    <xf numFmtId="0" fontId="16" fillId="0" borderId="39" xfId="0" applyFont="1" applyFill="1" applyBorder="1"/>
    <xf numFmtId="0" fontId="16" fillId="0" borderId="40" xfId="0" applyFont="1" applyFill="1" applyBorder="1"/>
    <xf numFmtId="4" fontId="16" fillId="0" borderId="40" xfId="0" applyNumberFormat="1" applyFont="1" applyFill="1" applyBorder="1" applyAlignment="1">
      <alignment horizontal="center"/>
    </xf>
    <xf numFmtId="4" fontId="15" fillId="0" borderId="40" xfId="0" applyNumberFormat="1" applyFont="1" applyFill="1" applyBorder="1" applyAlignment="1">
      <alignment horizontal="center"/>
    </xf>
    <xf numFmtId="4" fontId="15" fillId="0" borderId="41" xfId="0" applyNumberFormat="1" applyFont="1" applyFill="1" applyBorder="1" applyAlignment="1">
      <alignment horizontal="center"/>
    </xf>
    <xf numFmtId="0" fontId="14" fillId="0" borderId="37" xfId="0" applyFont="1" applyFill="1" applyBorder="1" applyAlignment="1">
      <alignment horizontal="left" vertical="center" wrapText="1"/>
    </xf>
    <xf numFmtId="0" fontId="14" fillId="0" borderId="30" xfId="0" quotePrefix="1" applyFont="1" applyFill="1" applyBorder="1"/>
    <xf numFmtId="0" fontId="14" fillId="0" borderId="31" xfId="0" applyFont="1" applyFill="1" applyBorder="1" applyAlignment="1">
      <alignment horizontal="left" vertical="center" wrapText="1"/>
    </xf>
    <xf numFmtId="4" fontId="14" fillId="0" borderId="31" xfId="0" applyNumberFormat="1" applyFont="1" applyFill="1" applyBorder="1" applyAlignment="1">
      <alignment horizontal="center"/>
    </xf>
    <xf numFmtId="4" fontId="15" fillId="0" borderId="31" xfId="0" applyNumberFormat="1" applyFont="1" applyFill="1" applyBorder="1" applyAlignment="1">
      <alignment horizontal="center"/>
    </xf>
    <xf numFmtId="4" fontId="15" fillId="0" borderId="32" xfId="0" applyNumberFormat="1" applyFont="1" applyFill="1" applyBorder="1" applyAlignment="1">
      <alignment horizontal="center"/>
    </xf>
    <xf numFmtId="0" fontId="16" fillId="0" borderId="42" xfId="0" applyFont="1" applyFill="1" applyBorder="1"/>
    <xf numFmtId="0" fontId="16" fillId="0" borderId="43" xfId="0" applyFont="1" applyFill="1" applyBorder="1"/>
    <xf numFmtId="4" fontId="16" fillId="0" borderId="43" xfId="0" applyNumberFormat="1" applyFont="1" applyFill="1" applyBorder="1" applyAlignment="1">
      <alignment horizontal="center"/>
    </xf>
    <xf numFmtId="4" fontId="15" fillId="0" borderId="43" xfId="0" applyNumberFormat="1" applyFont="1" applyFill="1" applyBorder="1" applyAlignment="1">
      <alignment horizontal="center"/>
    </xf>
    <xf numFmtId="4" fontId="15" fillId="0" borderId="44" xfId="0" applyNumberFormat="1" applyFont="1" applyFill="1" applyBorder="1" applyAlignment="1">
      <alignment horizont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 wrapText="1"/>
    </xf>
    <xf numFmtId="0" fontId="3" fillId="0" borderId="45" xfId="0" applyFont="1" applyBorder="1"/>
    <xf numFmtId="0" fontId="24" fillId="0" borderId="45" xfId="0" applyFont="1" applyBorder="1"/>
    <xf numFmtId="4" fontId="4" fillId="0" borderId="10" xfId="0" applyNumberFormat="1" applyFont="1" applyFill="1" applyBorder="1" applyAlignment="1" applyProtection="1">
      <alignment horizontal="center" vertical="top" wrapText="1"/>
    </xf>
    <xf numFmtId="0" fontId="15" fillId="0" borderId="40" xfId="0" applyNumberFormat="1" applyFont="1" applyFill="1" applyBorder="1" applyAlignment="1">
      <alignment vertical="center" wrapText="1"/>
    </xf>
    <xf numFmtId="0" fontId="15" fillId="0" borderId="41" xfId="0" applyNumberFormat="1" applyFont="1" applyFill="1" applyBorder="1" applyAlignment="1">
      <alignment vertical="center" wrapText="1"/>
    </xf>
    <xf numFmtId="164" fontId="25" fillId="0" borderId="10" xfId="0" applyNumberFormat="1" applyFont="1" applyBorder="1" applyAlignment="1">
      <alignment wrapText="1"/>
    </xf>
    <xf numFmtId="164" fontId="25" fillId="0" borderId="8" xfId="0" applyNumberFormat="1" applyFont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4" fillId="0" borderId="4" xfId="0" applyNumberFormat="1" applyFont="1" applyFill="1" applyBorder="1" applyAlignment="1" applyProtection="1">
      <alignment horizontal="center" vertical="top" wrapText="1"/>
    </xf>
    <xf numFmtId="4" fontId="4" fillId="0" borderId="9" xfId="0" applyNumberFormat="1" applyFont="1" applyFill="1" applyBorder="1" applyAlignment="1" applyProtection="1">
      <alignment horizontal="center" vertical="top" wrapText="1"/>
    </xf>
    <xf numFmtId="4" fontId="4" fillId="0" borderId="5" xfId="0" applyNumberFormat="1" applyFont="1" applyFill="1" applyBorder="1" applyAlignment="1" applyProtection="1">
      <alignment horizontal="center" vertical="top" wrapText="1"/>
    </xf>
    <xf numFmtId="4" fontId="4" fillId="0" borderId="10" xfId="0" applyNumberFormat="1" applyFont="1" applyFill="1" applyBorder="1" applyAlignment="1" applyProtection="1">
      <alignment horizontal="center" vertical="top" wrapText="1"/>
    </xf>
    <xf numFmtId="0" fontId="3" fillId="0" borderId="28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</cellXfs>
  <cellStyles count="9">
    <cellStyle name="Hyperlink" xfId="5"/>
    <cellStyle name="Обычный" xfId="0" builtinId="0"/>
    <cellStyle name="Обычный 2" xfId="1"/>
    <cellStyle name="Обычный 3" xfId="6"/>
    <cellStyle name="Обычный 3 2" xfId="8"/>
    <cellStyle name="Обычный 4" xfId="7"/>
    <cellStyle name="Обычный_Анализ консолидированный 2007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showZeros="0" view="pageBreakPreview" zoomScale="60"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D39" sqref="D39:D40"/>
    </sheetView>
  </sheetViews>
  <sheetFormatPr defaultRowHeight="15" x14ac:dyDescent="0.25"/>
  <cols>
    <col min="1" max="1" width="41.7109375" style="37" customWidth="1"/>
    <col min="2" max="2" width="84.5703125" style="37" customWidth="1"/>
    <col min="3" max="3" width="27.28515625" style="37" customWidth="1"/>
    <col min="4" max="4" width="28.140625" style="37" customWidth="1"/>
    <col min="5" max="5" width="26.5703125" style="37" customWidth="1"/>
    <col min="6" max="6" width="20.7109375" style="37" customWidth="1"/>
    <col min="7" max="7" width="18.85546875" style="37" customWidth="1"/>
    <col min="8" max="8" width="27.42578125" style="37" customWidth="1"/>
    <col min="9" max="9" width="21.5703125" style="37" customWidth="1"/>
    <col min="10" max="10" width="26.28515625" style="37" customWidth="1"/>
    <col min="11" max="11" width="21.85546875" style="37" customWidth="1"/>
    <col min="12" max="12" width="56.42578125" style="37" hidden="1" customWidth="1"/>
    <col min="13" max="13" width="21.42578125" style="37" customWidth="1"/>
    <col min="14" max="14" width="34.85546875" style="37" customWidth="1"/>
    <col min="15" max="228" width="9.140625" style="37"/>
    <col min="229" max="229" width="29.42578125" style="37" customWidth="1"/>
    <col min="230" max="230" width="54" style="37" customWidth="1"/>
    <col min="231" max="239" width="16.85546875" style="37" customWidth="1"/>
    <col min="240" max="240" width="56.42578125" style="37" customWidth="1"/>
    <col min="241" max="265" width="9.140625" style="37" customWidth="1"/>
    <col min="266" max="484" width="9.140625" style="37"/>
    <col min="485" max="485" width="29.42578125" style="37" customWidth="1"/>
    <col min="486" max="486" width="54" style="37" customWidth="1"/>
    <col min="487" max="495" width="16.85546875" style="37" customWidth="1"/>
    <col min="496" max="496" width="56.42578125" style="37" customWidth="1"/>
    <col min="497" max="521" width="9.140625" style="37" customWidth="1"/>
    <col min="522" max="740" width="9.140625" style="37"/>
    <col min="741" max="741" width="29.42578125" style="37" customWidth="1"/>
    <col min="742" max="742" width="54" style="37" customWidth="1"/>
    <col min="743" max="751" width="16.85546875" style="37" customWidth="1"/>
    <col min="752" max="752" width="56.42578125" style="37" customWidth="1"/>
    <col min="753" max="777" width="9.140625" style="37" customWidth="1"/>
    <col min="778" max="996" width="9.140625" style="37"/>
    <col min="997" max="997" width="29.42578125" style="37" customWidth="1"/>
    <col min="998" max="998" width="54" style="37" customWidth="1"/>
    <col min="999" max="1007" width="16.85546875" style="37" customWidth="1"/>
    <col min="1008" max="1008" width="56.42578125" style="37" customWidth="1"/>
    <col min="1009" max="1033" width="9.140625" style="37" customWidth="1"/>
    <col min="1034" max="1252" width="9.140625" style="37"/>
    <col min="1253" max="1253" width="29.42578125" style="37" customWidth="1"/>
    <col min="1254" max="1254" width="54" style="37" customWidth="1"/>
    <col min="1255" max="1263" width="16.85546875" style="37" customWidth="1"/>
    <col min="1264" max="1264" width="56.42578125" style="37" customWidth="1"/>
    <col min="1265" max="1289" width="9.140625" style="37" customWidth="1"/>
    <col min="1290" max="1508" width="9.140625" style="37"/>
    <col min="1509" max="1509" width="29.42578125" style="37" customWidth="1"/>
    <col min="1510" max="1510" width="54" style="37" customWidth="1"/>
    <col min="1511" max="1519" width="16.85546875" style="37" customWidth="1"/>
    <col min="1520" max="1520" width="56.42578125" style="37" customWidth="1"/>
    <col min="1521" max="1545" width="9.140625" style="37" customWidth="1"/>
    <col min="1546" max="1764" width="9.140625" style="37"/>
    <col min="1765" max="1765" width="29.42578125" style="37" customWidth="1"/>
    <col min="1766" max="1766" width="54" style="37" customWidth="1"/>
    <col min="1767" max="1775" width="16.85546875" style="37" customWidth="1"/>
    <col min="1776" max="1776" width="56.42578125" style="37" customWidth="1"/>
    <col min="1777" max="1801" width="9.140625" style="37" customWidth="1"/>
    <col min="1802" max="2020" width="9.140625" style="37"/>
    <col min="2021" max="2021" width="29.42578125" style="37" customWidth="1"/>
    <col min="2022" max="2022" width="54" style="37" customWidth="1"/>
    <col min="2023" max="2031" width="16.85546875" style="37" customWidth="1"/>
    <col min="2032" max="2032" width="56.42578125" style="37" customWidth="1"/>
    <col min="2033" max="2057" width="9.140625" style="37" customWidth="1"/>
    <col min="2058" max="2276" width="9.140625" style="37"/>
    <col min="2277" max="2277" width="29.42578125" style="37" customWidth="1"/>
    <col min="2278" max="2278" width="54" style="37" customWidth="1"/>
    <col min="2279" max="2287" width="16.85546875" style="37" customWidth="1"/>
    <col min="2288" max="2288" width="56.42578125" style="37" customWidth="1"/>
    <col min="2289" max="2313" width="9.140625" style="37" customWidth="1"/>
    <col min="2314" max="2532" width="9.140625" style="37"/>
    <col min="2533" max="2533" width="29.42578125" style="37" customWidth="1"/>
    <col min="2534" max="2534" width="54" style="37" customWidth="1"/>
    <col min="2535" max="2543" width="16.85546875" style="37" customWidth="1"/>
    <col min="2544" max="2544" width="56.42578125" style="37" customWidth="1"/>
    <col min="2545" max="2569" width="9.140625" style="37" customWidth="1"/>
    <col min="2570" max="2788" width="9.140625" style="37"/>
    <col min="2789" max="2789" width="29.42578125" style="37" customWidth="1"/>
    <col min="2790" max="2790" width="54" style="37" customWidth="1"/>
    <col min="2791" max="2799" width="16.85546875" style="37" customWidth="1"/>
    <col min="2800" max="2800" width="56.42578125" style="37" customWidth="1"/>
    <col min="2801" max="2825" width="9.140625" style="37" customWidth="1"/>
    <col min="2826" max="3044" width="9.140625" style="37"/>
    <col min="3045" max="3045" width="29.42578125" style="37" customWidth="1"/>
    <col min="3046" max="3046" width="54" style="37" customWidth="1"/>
    <col min="3047" max="3055" width="16.85546875" style="37" customWidth="1"/>
    <col min="3056" max="3056" width="56.42578125" style="37" customWidth="1"/>
    <col min="3057" max="3081" width="9.140625" style="37" customWidth="1"/>
    <col min="3082" max="3300" width="9.140625" style="37"/>
    <col min="3301" max="3301" width="29.42578125" style="37" customWidth="1"/>
    <col min="3302" max="3302" width="54" style="37" customWidth="1"/>
    <col min="3303" max="3311" width="16.85546875" style="37" customWidth="1"/>
    <col min="3312" max="3312" width="56.42578125" style="37" customWidth="1"/>
    <col min="3313" max="3337" width="9.140625" style="37" customWidth="1"/>
    <col min="3338" max="3556" width="9.140625" style="37"/>
    <col min="3557" max="3557" width="29.42578125" style="37" customWidth="1"/>
    <col min="3558" max="3558" width="54" style="37" customWidth="1"/>
    <col min="3559" max="3567" width="16.85546875" style="37" customWidth="1"/>
    <col min="3568" max="3568" width="56.42578125" style="37" customWidth="1"/>
    <col min="3569" max="3593" width="9.140625" style="37" customWidth="1"/>
    <col min="3594" max="3812" width="9.140625" style="37"/>
    <col min="3813" max="3813" width="29.42578125" style="37" customWidth="1"/>
    <col min="3814" max="3814" width="54" style="37" customWidth="1"/>
    <col min="3815" max="3823" width="16.85546875" style="37" customWidth="1"/>
    <col min="3824" max="3824" width="56.42578125" style="37" customWidth="1"/>
    <col min="3825" max="3849" width="9.140625" style="37" customWidth="1"/>
    <col min="3850" max="4068" width="9.140625" style="37"/>
    <col min="4069" max="4069" width="29.42578125" style="37" customWidth="1"/>
    <col min="4070" max="4070" width="54" style="37" customWidth="1"/>
    <col min="4071" max="4079" width="16.85546875" style="37" customWidth="1"/>
    <col min="4080" max="4080" width="56.42578125" style="37" customWidth="1"/>
    <col min="4081" max="4105" width="9.140625" style="37" customWidth="1"/>
    <col min="4106" max="4324" width="9.140625" style="37"/>
    <col min="4325" max="4325" width="29.42578125" style="37" customWidth="1"/>
    <col min="4326" max="4326" width="54" style="37" customWidth="1"/>
    <col min="4327" max="4335" width="16.85546875" style="37" customWidth="1"/>
    <col min="4336" max="4336" width="56.42578125" style="37" customWidth="1"/>
    <col min="4337" max="4361" width="9.140625" style="37" customWidth="1"/>
    <col min="4362" max="4580" width="9.140625" style="37"/>
    <col min="4581" max="4581" width="29.42578125" style="37" customWidth="1"/>
    <col min="4582" max="4582" width="54" style="37" customWidth="1"/>
    <col min="4583" max="4591" width="16.85546875" style="37" customWidth="1"/>
    <col min="4592" max="4592" width="56.42578125" style="37" customWidth="1"/>
    <col min="4593" max="4617" width="9.140625" style="37" customWidth="1"/>
    <col min="4618" max="4836" width="9.140625" style="37"/>
    <col min="4837" max="4837" width="29.42578125" style="37" customWidth="1"/>
    <col min="4838" max="4838" width="54" style="37" customWidth="1"/>
    <col min="4839" max="4847" width="16.85546875" style="37" customWidth="1"/>
    <col min="4848" max="4848" width="56.42578125" style="37" customWidth="1"/>
    <col min="4849" max="4873" width="9.140625" style="37" customWidth="1"/>
    <col min="4874" max="5092" width="9.140625" style="37"/>
    <col min="5093" max="5093" width="29.42578125" style="37" customWidth="1"/>
    <col min="5094" max="5094" width="54" style="37" customWidth="1"/>
    <col min="5095" max="5103" width="16.85546875" style="37" customWidth="1"/>
    <col min="5104" max="5104" width="56.42578125" style="37" customWidth="1"/>
    <col min="5105" max="5129" width="9.140625" style="37" customWidth="1"/>
    <col min="5130" max="5348" width="9.140625" style="37"/>
    <col min="5349" max="5349" width="29.42578125" style="37" customWidth="1"/>
    <col min="5350" max="5350" width="54" style="37" customWidth="1"/>
    <col min="5351" max="5359" width="16.85546875" style="37" customWidth="1"/>
    <col min="5360" max="5360" width="56.42578125" style="37" customWidth="1"/>
    <col min="5361" max="5385" width="9.140625" style="37" customWidth="1"/>
    <col min="5386" max="5604" width="9.140625" style="37"/>
    <col min="5605" max="5605" width="29.42578125" style="37" customWidth="1"/>
    <col min="5606" max="5606" width="54" style="37" customWidth="1"/>
    <col min="5607" max="5615" width="16.85546875" style="37" customWidth="1"/>
    <col min="5616" max="5616" width="56.42578125" style="37" customWidth="1"/>
    <col min="5617" max="5641" width="9.140625" style="37" customWidth="1"/>
    <col min="5642" max="5860" width="9.140625" style="37"/>
    <col min="5861" max="5861" width="29.42578125" style="37" customWidth="1"/>
    <col min="5862" max="5862" width="54" style="37" customWidth="1"/>
    <col min="5863" max="5871" width="16.85546875" style="37" customWidth="1"/>
    <col min="5872" max="5872" width="56.42578125" style="37" customWidth="1"/>
    <col min="5873" max="5897" width="9.140625" style="37" customWidth="1"/>
    <col min="5898" max="6116" width="9.140625" style="37"/>
    <col min="6117" max="6117" width="29.42578125" style="37" customWidth="1"/>
    <col min="6118" max="6118" width="54" style="37" customWidth="1"/>
    <col min="6119" max="6127" width="16.85546875" style="37" customWidth="1"/>
    <col min="6128" max="6128" width="56.42578125" style="37" customWidth="1"/>
    <col min="6129" max="6153" width="9.140625" style="37" customWidth="1"/>
    <col min="6154" max="6372" width="9.140625" style="37"/>
    <col min="6373" max="6373" width="29.42578125" style="37" customWidth="1"/>
    <col min="6374" max="6374" width="54" style="37" customWidth="1"/>
    <col min="6375" max="6383" width="16.85546875" style="37" customWidth="1"/>
    <col min="6384" max="6384" width="56.42578125" style="37" customWidth="1"/>
    <col min="6385" max="6409" width="9.140625" style="37" customWidth="1"/>
    <col min="6410" max="6628" width="9.140625" style="37"/>
    <col min="6629" max="6629" width="29.42578125" style="37" customWidth="1"/>
    <col min="6630" max="6630" width="54" style="37" customWidth="1"/>
    <col min="6631" max="6639" width="16.85546875" style="37" customWidth="1"/>
    <col min="6640" max="6640" width="56.42578125" style="37" customWidth="1"/>
    <col min="6641" max="6665" width="9.140625" style="37" customWidth="1"/>
    <col min="6666" max="6884" width="9.140625" style="37"/>
    <col min="6885" max="6885" width="29.42578125" style="37" customWidth="1"/>
    <col min="6886" max="6886" width="54" style="37" customWidth="1"/>
    <col min="6887" max="6895" width="16.85546875" style="37" customWidth="1"/>
    <col min="6896" max="6896" width="56.42578125" style="37" customWidth="1"/>
    <col min="6897" max="6921" width="9.140625" style="37" customWidth="1"/>
    <col min="6922" max="7140" width="9.140625" style="37"/>
    <col min="7141" max="7141" width="29.42578125" style="37" customWidth="1"/>
    <col min="7142" max="7142" width="54" style="37" customWidth="1"/>
    <col min="7143" max="7151" width="16.85546875" style="37" customWidth="1"/>
    <col min="7152" max="7152" width="56.42578125" style="37" customWidth="1"/>
    <col min="7153" max="7177" width="9.140625" style="37" customWidth="1"/>
    <col min="7178" max="7396" width="9.140625" style="37"/>
    <col min="7397" max="7397" width="29.42578125" style="37" customWidth="1"/>
    <col min="7398" max="7398" width="54" style="37" customWidth="1"/>
    <col min="7399" max="7407" width="16.85546875" style="37" customWidth="1"/>
    <col min="7408" max="7408" width="56.42578125" style="37" customWidth="1"/>
    <col min="7409" max="7433" width="9.140625" style="37" customWidth="1"/>
    <col min="7434" max="7652" width="9.140625" style="37"/>
    <col min="7653" max="7653" width="29.42578125" style="37" customWidth="1"/>
    <col min="7654" max="7654" width="54" style="37" customWidth="1"/>
    <col min="7655" max="7663" width="16.85546875" style="37" customWidth="1"/>
    <col min="7664" max="7664" width="56.42578125" style="37" customWidth="1"/>
    <col min="7665" max="7689" width="9.140625" style="37" customWidth="1"/>
    <col min="7690" max="7908" width="9.140625" style="37"/>
    <col min="7909" max="7909" width="29.42578125" style="37" customWidth="1"/>
    <col min="7910" max="7910" width="54" style="37" customWidth="1"/>
    <col min="7911" max="7919" width="16.85546875" style="37" customWidth="1"/>
    <col min="7920" max="7920" width="56.42578125" style="37" customWidth="1"/>
    <col min="7921" max="7945" width="9.140625" style="37" customWidth="1"/>
    <col min="7946" max="8164" width="9.140625" style="37"/>
    <col min="8165" max="8165" width="29.42578125" style="37" customWidth="1"/>
    <col min="8166" max="8166" width="54" style="37" customWidth="1"/>
    <col min="8167" max="8175" width="16.85546875" style="37" customWidth="1"/>
    <col min="8176" max="8176" width="56.42578125" style="37" customWidth="1"/>
    <col min="8177" max="8201" width="9.140625" style="37" customWidth="1"/>
    <col min="8202" max="8420" width="9.140625" style="37"/>
    <col min="8421" max="8421" width="29.42578125" style="37" customWidth="1"/>
    <col min="8422" max="8422" width="54" style="37" customWidth="1"/>
    <col min="8423" max="8431" width="16.85546875" style="37" customWidth="1"/>
    <col min="8432" max="8432" width="56.42578125" style="37" customWidth="1"/>
    <col min="8433" max="8457" width="9.140625" style="37" customWidth="1"/>
    <col min="8458" max="8676" width="9.140625" style="37"/>
    <col min="8677" max="8677" width="29.42578125" style="37" customWidth="1"/>
    <col min="8678" max="8678" width="54" style="37" customWidth="1"/>
    <col min="8679" max="8687" width="16.85546875" style="37" customWidth="1"/>
    <col min="8688" max="8688" width="56.42578125" style="37" customWidth="1"/>
    <col min="8689" max="8713" width="9.140625" style="37" customWidth="1"/>
    <col min="8714" max="8932" width="9.140625" style="37"/>
    <col min="8933" max="8933" width="29.42578125" style="37" customWidth="1"/>
    <col min="8934" max="8934" width="54" style="37" customWidth="1"/>
    <col min="8935" max="8943" width="16.85546875" style="37" customWidth="1"/>
    <col min="8944" max="8944" width="56.42578125" style="37" customWidth="1"/>
    <col min="8945" max="8969" width="9.140625" style="37" customWidth="1"/>
    <col min="8970" max="9188" width="9.140625" style="37"/>
    <col min="9189" max="9189" width="29.42578125" style="37" customWidth="1"/>
    <col min="9190" max="9190" width="54" style="37" customWidth="1"/>
    <col min="9191" max="9199" width="16.85546875" style="37" customWidth="1"/>
    <col min="9200" max="9200" width="56.42578125" style="37" customWidth="1"/>
    <col min="9201" max="9225" width="9.140625" style="37" customWidth="1"/>
    <col min="9226" max="9444" width="9.140625" style="37"/>
    <col min="9445" max="9445" width="29.42578125" style="37" customWidth="1"/>
    <col min="9446" max="9446" width="54" style="37" customWidth="1"/>
    <col min="9447" max="9455" width="16.85546875" style="37" customWidth="1"/>
    <col min="9456" max="9456" width="56.42578125" style="37" customWidth="1"/>
    <col min="9457" max="9481" width="9.140625" style="37" customWidth="1"/>
    <col min="9482" max="9700" width="9.140625" style="37"/>
    <col min="9701" max="9701" width="29.42578125" style="37" customWidth="1"/>
    <col min="9702" max="9702" width="54" style="37" customWidth="1"/>
    <col min="9703" max="9711" width="16.85546875" style="37" customWidth="1"/>
    <col min="9712" max="9712" width="56.42578125" style="37" customWidth="1"/>
    <col min="9713" max="9737" width="9.140625" style="37" customWidth="1"/>
    <col min="9738" max="9956" width="9.140625" style="37"/>
    <col min="9957" max="9957" width="29.42578125" style="37" customWidth="1"/>
    <col min="9958" max="9958" width="54" style="37" customWidth="1"/>
    <col min="9959" max="9967" width="16.85546875" style="37" customWidth="1"/>
    <col min="9968" max="9968" width="56.42578125" style="37" customWidth="1"/>
    <col min="9969" max="9993" width="9.140625" style="37" customWidth="1"/>
    <col min="9994" max="10212" width="9.140625" style="37"/>
    <col min="10213" max="10213" width="29.42578125" style="37" customWidth="1"/>
    <col min="10214" max="10214" width="54" style="37" customWidth="1"/>
    <col min="10215" max="10223" width="16.85546875" style="37" customWidth="1"/>
    <col min="10224" max="10224" width="56.42578125" style="37" customWidth="1"/>
    <col min="10225" max="10249" width="9.140625" style="37" customWidth="1"/>
    <col min="10250" max="10468" width="9.140625" style="37"/>
    <col min="10469" max="10469" width="29.42578125" style="37" customWidth="1"/>
    <col min="10470" max="10470" width="54" style="37" customWidth="1"/>
    <col min="10471" max="10479" width="16.85546875" style="37" customWidth="1"/>
    <col min="10480" max="10480" width="56.42578125" style="37" customWidth="1"/>
    <col min="10481" max="10505" width="9.140625" style="37" customWidth="1"/>
    <col min="10506" max="10724" width="9.140625" style="37"/>
    <col min="10725" max="10725" width="29.42578125" style="37" customWidth="1"/>
    <col min="10726" max="10726" width="54" style="37" customWidth="1"/>
    <col min="10727" max="10735" width="16.85546875" style="37" customWidth="1"/>
    <col min="10736" max="10736" width="56.42578125" style="37" customWidth="1"/>
    <col min="10737" max="10761" width="9.140625" style="37" customWidth="1"/>
    <col min="10762" max="10980" width="9.140625" style="37"/>
    <col min="10981" max="10981" width="29.42578125" style="37" customWidth="1"/>
    <col min="10982" max="10982" width="54" style="37" customWidth="1"/>
    <col min="10983" max="10991" width="16.85546875" style="37" customWidth="1"/>
    <col min="10992" max="10992" width="56.42578125" style="37" customWidth="1"/>
    <col min="10993" max="11017" width="9.140625" style="37" customWidth="1"/>
    <col min="11018" max="11236" width="9.140625" style="37"/>
    <col min="11237" max="11237" width="29.42578125" style="37" customWidth="1"/>
    <col min="11238" max="11238" width="54" style="37" customWidth="1"/>
    <col min="11239" max="11247" width="16.85546875" style="37" customWidth="1"/>
    <col min="11248" max="11248" width="56.42578125" style="37" customWidth="1"/>
    <col min="11249" max="11273" width="9.140625" style="37" customWidth="1"/>
    <col min="11274" max="11492" width="9.140625" style="37"/>
    <col min="11493" max="11493" width="29.42578125" style="37" customWidth="1"/>
    <col min="11494" max="11494" width="54" style="37" customWidth="1"/>
    <col min="11495" max="11503" width="16.85546875" style="37" customWidth="1"/>
    <col min="11504" max="11504" width="56.42578125" style="37" customWidth="1"/>
    <col min="11505" max="11529" width="9.140625" style="37" customWidth="1"/>
    <col min="11530" max="11748" width="9.140625" style="37"/>
    <col min="11749" max="11749" width="29.42578125" style="37" customWidth="1"/>
    <col min="11750" max="11750" width="54" style="37" customWidth="1"/>
    <col min="11751" max="11759" width="16.85546875" style="37" customWidth="1"/>
    <col min="11760" max="11760" width="56.42578125" style="37" customWidth="1"/>
    <col min="11761" max="11785" width="9.140625" style="37" customWidth="1"/>
    <col min="11786" max="12004" width="9.140625" style="37"/>
    <col min="12005" max="12005" width="29.42578125" style="37" customWidth="1"/>
    <col min="12006" max="12006" width="54" style="37" customWidth="1"/>
    <col min="12007" max="12015" width="16.85546875" style="37" customWidth="1"/>
    <col min="12016" max="12016" width="56.42578125" style="37" customWidth="1"/>
    <col min="12017" max="12041" width="9.140625" style="37" customWidth="1"/>
    <col min="12042" max="12260" width="9.140625" style="37"/>
    <col min="12261" max="12261" width="29.42578125" style="37" customWidth="1"/>
    <col min="12262" max="12262" width="54" style="37" customWidth="1"/>
    <col min="12263" max="12271" width="16.85546875" style="37" customWidth="1"/>
    <col min="12272" max="12272" width="56.42578125" style="37" customWidth="1"/>
    <col min="12273" max="12297" width="9.140625" style="37" customWidth="1"/>
    <col min="12298" max="12516" width="9.140625" style="37"/>
    <col min="12517" max="12517" width="29.42578125" style="37" customWidth="1"/>
    <col min="12518" max="12518" width="54" style="37" customWidth="1"/>
    <col min="12519" max="12527" width="16.85546875" style="37" customWidth="1"/>
    <col min="12528" max="12528" width="56.42578125" style="37" customWidth="1"/>
    <col min="12529" max="12553" width="9.140625" style="37" customWidth="1"/>
    <col min="12554" max="12772" width="9.140625" style="37"/>
    <col min="12773" max="12773" width="29.42578125" style="37" customWidth="1"/>
    <col min="12774" max="12774" width="54" style="37" customWidth="1"/>
    <col min="12775" max="12783" width="16.85546875" style="37" customWidth="1"/>
    <col min="12784" max="12784" width="56.42578125" style="37" customWidth="1"/>
    <col min="12785" max="12809" width="9.140625" style="37" customWidth="1"/>
    <col min="12810" max="13028" width="9.140625" style="37"/>
    <col min="13029" max="13029" width="29.42578125" style="37" customWidth="1"/>
    <col min="13030" max="13030" width="54" style="37" customWidth="1"/>
    <col min="13031" max="13039" width="16.85546875" style="37" customWidth="1"/>
    <col min="13040" max="13040" width="56.42578125" style="37" customWidth="1"/>
    <col min="13041" max="13065" width="9.140625" style="37" customWidth="1"/>
    <col min="13066" max="13284" width="9.140625" style="37"/>
    <col min="13285" max="13285" width="29.42578125" style="37" customWidth="1"/>
    <col min="13286" max="13286" width="54" style="37" customWidth="1"/>
    <col min="13287" max="13295" width="16.85546875" style="37" customWidth="1"/>
    <col min="13296" max="13296" width="56.42578125" style="37" customWidth="1"/>
    <col min="13297" max="13321" width="9.140625" style="37" customWidth="1"/>
    <col min="13322" max="13540" width="9.140625" style="37"/>
    <col min="13541" max="13541" width="29.42578125" style="37" customWidth="1"/>
    <col min="13542" max="13542" width="54" style="37" customWidth="1"/>
    <col min="13543" max="13551" width="16.85546875" style="37" customWidth="1"/>
    <col min="13552" max="13552" width="56.42578125" style="37" customWidth="1"/>
    <col min="13553" max="13577" width="9.140625" style="37" customWidth="1"/>
    <col min="13578" max="13796" width="9.140625" style="37"/>
    <col min="13797" max="13797" width="29.42578125" style="37" customWidth="1"/>
    <col min="13798" max="13798" width="54" style="37" customWidth="1"/>
    <col min="13799" max="13807" width="16.85546875" style="37" customWidth="1"/>
    <col min="13808" max="13808" width="56.42578125" style="37" customWidth="1"/>
    <col min="13809" max="13833" width="9.140625" style="37" customWidth="1"/>
    <col min="13834" max="14052" width="9.140625" style="37"/>
    <col min="14053" max="14053" width="29.42578125" style="37" customWidth="1"/>
    <col min="14054" max="14054" width="54" style="37" customWidth="1"/>
    <col min="14055" max="14063" width="16.85546875" style="37" customWidth="1"/>
    <col min="14064" max="14064" width="56.42578125" style="37" customWidth="1"/>
    <col min="14065" max="14089" width="9.140625" style="37" customWidth="1"/>
    <col min="14090" max="14308" width="9.140625" style="37"/>
    <col min="14309" max="14309" width="29.42578125" style="37" customWidth="1"/>
    <col min="14310" max="14310" width="54" style="37" customWidth="1"/>
    <col min="14311" max="14319" width="16.85546875" style="37" customWidth="1"/>
    <col min="14320" max="14320" width="56.42578125" style="37" customWidth="1"/>
    <col min="14321" max="14345" width="9.140625" style="37" customWidth="1"/>
    <col min="14346" max="14564" width="9.140625" style="37"/>
    <col min="14565" max="14565" width="29.42578125" style="37" customWidth="1"/>
    <col min="14566" max="14566" width="54" style="37" customWidth="1"/>
    <col min="14567" max="14575" width="16.85546875" style="37" customWidth="1"/>
    <col min="14576" max="14576" width="56.42578125" style="37" customWidth="1"/>
    <col min="14577" max="14601" width="9.140625" style="37" customWidth="1"/>
    <col min="14602" max="14820" width="9.140625" style="37"/>
    <col min="14821" max="14821" width="29.42578125" style="37" customWidth="1"/>
    <col min="14822" max="14822" width="54" style="37" customWidth="1"/>
    <col min="14823" max="14831" width="16.85546875" style="37" customWidth="1"/>
    <col min="14832" max="14832" width="56.42578125" style="37" customWidth="1"/>
    <col min="14833" max="14857" width="9.140625" style="37" customWidth="1"/>
    <col min="14858" max="15076" width="9.140625" style="37"/>
    <col min="15077" max="15077" width="29.42578125" style="37" customWidth="1"/>
    <col min="15078" max="15078" width="54" style="37" customWidth="1"/>
    <col min="15079" max="15087" width="16.85546875" style="37" customWidth="1"/>
    <col min="15088" max="15088" width="56.42578125" style="37" customWidth="1"/>
    <col min="15089" max="15113" width="9.140625" style="37" customWidth="1"/>
    <col min="15114" max="15332" width="9.140625" style="37"/>
    <col min="15333" max="15333" width="29.42578125" style="37" customWidth="1"/>
    <col min="15334" max="15334" width="54" style="37" customWidth="1"/>
    <col min="15335" max="15343" width="16.85546875" style="37" customWidth="1"/>
    <col min="15344" max="15344" width="56.42578125" style="37" customWidth="1"/>
    <col min="15345" max="15369" width="9.140625" style="37" customWidth="1"/>
    <col min="15370" max="15588" width="9.140625" style="37"/>
    <col min="15589" max="15589" width="29.42578125" style="37" customWidth="1"/>
    <col min="15590" max="15590" width="54" style="37" customWidth="1"/>
    <col min="15591" max="15599" width="16.85546875" style="37" customWidth="1"/>
    <col min="15600" max="15600" width="56.42578125" style="37" customWidth="1"/>
    <col min="15601" max="15625" width="9.140625" style="37" customWidth="1"/>
    <col min="15626" max="15844" width="9.140625" style="37"/>
    <col min="15845" max="15845" width="29.42578125" style="37" customWidth="1"/>
    <col min="15846" max="15846" width="54" style="37" customWidth="1"/>
    <col min="15847" max="15855" width="16.85546875" style="37" customWidth="1"/>
    <col min="15856" max="15856" width="56.42578125" style="37" customWidth="1"/>
    <col min="15857" max="15881" width="9.140625" style="37" customWidth="1"/>
    <col min="15882" max="16100" width="9.140625" style="37"/>
    <col min="16101" max="16101" width="29.42578125" style="37" customWidth="1"/>
    <col min="16102" max="16102" width="54" style="37" customWidth="1"/>
    <col min="16103" max="16111" width="16.85546875" style="37" customWidth="1"/>
    <col min="16112" max="16112" width="56.42578125" style="37" customWidth="1"/>
    <col min="16113" max="16137" width="9.140625" style="37" customWidth="1"/>
    <col min="16138" max="16384" width="9.140625" style="37"/>
  </cols>
  <sheetData>
    <row r="1" spans="1:13" s="25" customFormat="1" ht="18.75" x14ac:dyDescent="0.3">
      <c r="B1" s="26"/>
      <c r="C1" s="26"/>
    </row>
    <row r="2" spans="1:13" s="25" customFormat="1" ht="18.75" x14ac:dyDescent="0.3">
      <c r="D2" s="27"/>
      <c r="E2" s="28"/>
      <c r="F2" s="28"/>
      <c r="G2" s="29"/>
      <c r="H2" s="27"/>
      <c r="I2" s="27"/>
      <c r="K2" s="30"/>
    </row>
    <row r="3" spans="1:13" s="25" customFormat="1" ht="47.25" customHeight="1" x14ac:dyDescent="0.3">
      <c r="A3" s="105" t="s">
        <v>264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3" s="25" customFormat="1" ht="18.75" x14ac:dyDescent="0.3">
      <c r="B4" s="31"/>
      <c r="C4" s="31"/>
      <c r="D4" s="32"/>
      <c r="E4" s="33"/>
      <c r="F4" s="33"/>
      <c r="G4" s="32"/>
      <c r="H4" s="32"/>
      <c r="I4" s="32"/>
      <c r="K4" s="32"/>
    </row>
    <row r="5" spans="1:13" s="25" customFormat="1" ht="19.5" thickBot="1" x14ac:dyDescent="0.35">
      <c r="B5" s="34"/>
      <c r="C5" s="34"/>
      <c r="D5" s="43"/>
      <c r="E5" s="35"/>
      <c r="F5" s="35"/>
      <c r="G5" s="35"/>
      <c r="H5" s="35"/>
      <c r="I5" s="35"/>
      <c r="K5" s="35" t="s">
        <v>238</v>
      </c>
    </row>
    <row r="6" spans="1:13" s="25" customFormat="1" ht="147.19999999999999" customHeight="1" thickBot="1" x14ac:dyDescent="0.35">
      <c r="A6" s="92" t="s">
        <v>60</v>
      </c>
      <c r="B6" s="93" t="s">
        <v>61</v>
      </c>
      <c r="C6" s="94" t="s">
        <v>265</v>
      </c>
      <c r="D6" s="94" t="s">
        <v>266</v>
      </c>
      <c r="E6" s="94" t="s">
        <v>267</v>
      </c>
      <c r="F6" s="98" t="s">
        <v>268</v>
      </c>
      <c r="G6" s="98" t="s">
        <v>273</v>
      </c>
      <c r="H6" s="94" t="s">
        <v>269</v>
      </c>
      <c r="I6" s="98" t="s">
        <v>270</v>
      </c>
      <c r="J6" s="94" t="s">
        <v>271</v>
      </c>
      <c r="K6" s="99" t="s">
        <v>272</v>
      </c>
    </row>
    <row r="7" spans="1:13" s="25" customFormat="1" ht="23.25" x14ac:dyDescent="0.35">
      <c r="A7" s="87"/>
      <c r="B7" s="88" t="s">
        <v>62</v>
      </c>
      <c r="C7" s="89">
        <f>C9+C10+C12+C13+C14+C15+C17</f>
        <v>256161748.13</v>
      </c>
      <c r="D7" s="89">
        <f t="shared" ref="D7" si="0">D9+D10+D12+D13+D14+D15+D17</f>
        <v>273047110</v>
      </c>
      <c r="E7" s="89">
        <f>E9+E10+E12+E13+E14+E15+E17+E11</f>
        <v>294919470</v>
      </c>
      <c r="F7" s="90">
        <f t="shared" ref="F7" si="1">E7/C7*100</f>
        <v>115.13017542741424</v>
      </c>
      <c r="G7" s="90">
        <f t="shared" ref="G7" si="2">E7/D7*100</f>
        <v>108.01047116008662</v>
      </c>
      <c r="H7" s="89">
        <f>H9+H10+H12+H13+H14+H15+H17+H11</f>
        <v>323798170</v>
      </c>
      <c r="I7" s="90">
        <f t="shared" ref="I7" si="3">H7/E7*100</f>
        <v>109.79206289771237</v>
      </c>
      <c r="J7" s="89">
        <f>J9+J10+J12+J13+J14+J15+J17+J11</f>
        <v>344106700</v>
      </c>
      <c r="K7" s="91">
        <f t="shared" ref="K7" si="4">J7/H7*100</f>
        <v>106.27197182738865</v>
      </c>
      <c r="M7" s="52">
        <f>C7+C18</f>
        <v>282571664.05000001</v>
      </c>
    </row>
    <row r="8" spans="1:13" s="25" customFormat="1" ht="23.25" x14ac:dyDescent="0.35">
      <c r="A8" s="60"/>
      <c r="B8" s="61" t="s">
        <v>63</v>
      </c>
      <c r="C8" s="62"/>
      <c r="D8" s="62"/>
      <c r="E8" s="62"/>
      <c r="F8" s="58"/>
      <c r="G8" s="58"/>
      <c r="H8" s="62"/>
      <c r="I8" s="58"/>
      <c r="J8" s="62"/>
      <c r="K8" s="59"/>
      <c r="M8" s="52">
        <f>C9+C10+C12+C13+C14+C15</f>
        <v>256161748.13</v>
      </c>
    </row>
    <row r="9" spans="1:13" s="25" customFormat="1" ht="29.25" customHeight="1" x14ac:dyDescent="0.35">
      <c r="A9" s="63" t="s">
        <v>64</v>
      </c>
      <c r="B9" s="64" t="s">
        <v>65</v>
      </c>
      <c r="C9" s="62">
        <v>141989083.71000001</v>
      </c>
      <c r="D9" s="62">
        <v>154387810</v>
      </c>
      <c r="E9" s="62">
        <v>172296800</v>
      </c>
      <c r="F9" s="58">
        <f>E9/C9*100</f>
        <v>121.34510308686883</v>
      </c>
      <c r="G9" s="58">
        <f>E9/D9*100</f>
        <v>111.60000261678691</v>
      </c>
      <c r="H9" s="62">
        <v>186597430</v>
      </c>
      <c r="I9" s="58">
        <f>H9/E9*100</f>
        <v>108.29999744626716</v>
      </c>
      <c r="J9" s="62">
        <v>200592240</v>
      </c>
      <c r="K9" s="59">
        <f>J9/H9*100</f>
        <v>107.5000014737609</v>
      </c>
    </row>
    <row r="10" spans="1:13" s="25" customFormat="1" ht="23.25" x14ac:dyDescent="0.35">
      <c r="A10" s="63" t="s">
        <v>66</v>
      </c>
      <c r="B10" s="64" t="s">
        <v>67</v>
      </c>
      <c r="C10" s="62">
        <v>25873781.620000001</v>
      </c>
      <c r="D10" s="62">
        <v>25182340</v>
      </c>
      <c r="E10" s="62">
        <v>27888140</v>
      </c>
      <c r="F10" s="58">
        <f t="shared" ref="F10:F36" si="5">E10/C10*100</f>
        <v>107.78532651154067</v>
      </c>
      <c r="G10" s="58">
        <f t="shared" ref="G10:G36" si="6">E10/D10*100</f>
        <v>110.74483149699353</v>
      </c>
      <c r="H10" s="62">
        <v>38476160</v>
      </c>
      <c r="I10" s="58">
        <f t="shared" ref="I10:I36" si="7">H10/E10*100</f>
        <v>137.96603143845377</v>
      </c>
      <c r="J10" s="62">
        <v>40134480</v>
      </c>
      <c r="K10" s="59">
        <f t="shared" ref="K10:K33" si="8">J10/H10*100</f>
        <v>104.30999351286614</v>
      </c>
      <c r="L10" s="38" t="s">
        <v>106</v>
      </c>
    </row>
    <row r="11" spans="1:13" s="25" customFormat="1" ht="23.25" x14ac:dyDescent="0.35">
      <c r="A11" s="63" t="s">
        <v>274</v>
      </c>
      <c r="B11" s="81" t="s">
        <v>275</v>
      </c>
      <c r="C11" s="73"/>
      <c r="D11" s="73"/>
      <c r="E11" s="73">
        <v>281900</v>
      </c>
      <c r="F11" s="74"/>
      <c r="G11" s="74"/>
      <c r="H11" s="73">
        <v>422850</v>
      </c>
      <c r="I11" s="74"/>
      <c r="J11" s="73">
        <v>845700</v>
      </c>
      <c r="K11" s="75"/>
      <c r="L11" s="38"/>
    </row>
    <row r="12" spans="1:13" s="25" customFormat="1" ht="33.75" customHeight="1" thickBot="1" x14ac:dyDescent="0.4">
      <c r="A12" s="71" t="s">
        <v>68</v>
      </c>
      <c r="B12" s="81" t="s">
        <v>69</v>
      </c>
      <c r="C12" s="73">
        <v>24994405.170000002</v>
      </c>
      <c r="D12" s="73">
        <v>20577960</v>
      </c>
      <c r="E12" s="73">
        <v>21675000</v>
      </c>
      <c r="F12" s="74">
        <f t="shared" si="5"/>
        <v>86.719407213642441</v>
      </c>
      <c r="G12" s="74">
        <f t="shared" si="6"/>
        <v>105.33114069616229</v>
      </c>
      <c r="H12" s="73">
        <v>22613000</v>
      </c>
      <c r="I12" s="74">
        <f t="shared" si="7"/>
        <v>104.3275663206459</v>
      </c>
      <c r="J12" s="73">
        <v>23818000</v>
      </c>
      <c r="K12" s="75">
        <f t="shared" si="8"/>
        <v>105.32879317206915</v>
      </c>
      <c r="L12" s="39" t="s">
        <v>107</v>
      </c>
    </row>
    <row r="13" spans="1:13" s="25" customFormat="1" ht="31.7" customHeight="1" x14ac:dyDescent="0.35">
      <c r="A13" s="82" t="s">
        <v>70</v>
      </c>
      <c r="B13" s="83" t="s">
        <v>71</v>
      </c>
      <c r="C13" s="84">
        <v>13319883.91</v>
      </c>
      <c r="D13" s="84">
        <v>15253000</v>
      </c>
      <c r="E13" s="84">
        <v>15863120</v>
      </c>
      <c r="F13" s="85">
        <f t="shared" si="5"/>
        <v>119.09353044804428</v>
      </c>
      <c r="G13" s="85">
        <f t="shared" si="6"/>
        <v>104</v>
      </c>
      <c r="H13" s="84">
        <v>16497640</v>
      </c>
      <c r="I13" s="85">
        <f t="shared" si="7"/>
        <v>103.99996974113542</v>
      </c>
      <c r="J13" s="84">
        <v>17157550</v>
      </c>
      <c r="K13" s="86">
        <f t="shared" si="8"/>
        <v>104.00002667048136</v>
      </c>
      <c r="L13" s="40" t="s">
        <v>108</v>
      </c>
    </row>
    <row r="14" spans="1:13" s="25" customFormat="1" ht="23.25" x14ac:dyDescent="0.35">
      <c r="A14" s="63" t="s">
        <v>72</v>
      </c>
      <c r="B14" s="64" t="s">
        <v>73</v>
      </c>
      <c r="C14" s="62">
        <v>43409392.670000002</v>
      </c>
      <c r="D14" s="62">
        <v>42936000</v>
      </c>
      <c r="E14" s="62">
        <v>41616110</v>
      </c>
      <c r="F14" s="58">
        <f t="shared" si="5"/>
        <v>95.868906336394502</v>
      </c>
      <c r="G14" s="58">
        <f t="shared" si="6"/>
        <v>96.92591298677101</v>
      </c>
      <c r="H14" s="62">
        <v>43280750</v>
      </c>
      <c r="I14" s="58">
        <f t="shared" si="7"/>
        <v>103.99998942717134</v>
      </c>
      <c r="J14" s="62">
        <v>45011980</v>
      </c>
      <c r="K14" s="59">
        <f t="shared" si="8"/>
        <v>104</v>
      </c>
      <c r="L14" s="39" t="s">
        <v>109</v>
      </c>
    </row>
    <row r="15" spans="1:13" s="25" customFormat="1" ht="23.25" x14ac:dyDescent="0.35">
      <c r="A15" s="63" t="s">
        <v>74</v>
      </c>
      <c r="B15" s="64" t="s">
        <v>75</v>
      </c>
      <c r="C15" s="62">
        <v>6575201.0499999998</v>
      </c>
      <c r="D15" s="62">
        <v>14710000</v>
      </c>
      <c r="E15" s="62">
        <v>15298400</v>
      </c>
      <c r="F15" s="58">
        <f t="shared" si="5"/>
        <v>232.66817065616573</v>
      </c>
      <c r="G15" s="58">
        <f t="shared" si="6"/>
        <v>104</v>
      </c>
      <c r="H15" s="62">
        <v>15910340</v>
      </c>
      <c r="I15" s="58">
        <f t="shared" si="7"/>
        <v>104.00002614652513</v>
      </c>
      <c r="J15" s="62">
        <v>16546750</v>
      </c>
      <c r="K15" s="59">
        <f t="shared" si="8"/>
        <v>103.9999773732051</v>
      </c>
      <c r="L15" s="40" t="s">
        <v>110</v>
      </c>
    </row>
    <row r="16" spans="1:13" s="25" customFormat="1" ht="23.25" hidden="1" x14ac:dyDescent="0.35">
      <c r="A16" s="63"/>
      <c r="B16" s="64"/>
      <c r="C16" s="62"/>
      <c r="D16" s="62"/>
      <c r="E16" s="62"/>
      <c r="F16" s="58" t="e">
        <f t="shared" si="5"/>
        <v>#DIV/0!</v>
      </c>
      <c r="G16" s="58" t="e">
        <f t="shared" si="6"/>
        <v>#DIV/0!</v>
      </c>
      <c r="H16" s="62"/>
      <c r="I16" s="58" t="e">
        <f t="shared" si="7"/>
        <v>#DIV/0!</v>
      </c>
      <c r="J16" s="62"/>
      <c r="K16" s="59" t="e">
        <f t="shared" si="8"/>
        <v>#DIV/0!</v>
      </c>
      <c r="L16" s="39"/>
    </row>
    <row r="17" spans="1:13" s="25" customFormat="1" ht="23.25" x14ac:dyDescent="0.35">
      <c r="A17" s="63" t="s">
        <v>241</v>
      </c>
      <c r="B17" s="64" t="s">
        <v>242</v>
      </c>
      <c r="C17" s="62"/>
      <c r="D17" s="62">
        <v>0</v>
      </c>
      <c r="E17" s="62"/>
      <c r="F17" s="58"/>
      <c r="G17" s="58"/>
      <c r="H17" s="62"/>
      <c r="I17" s="58"/>
      <c r="J17" s="62"/>
      <c r="K17" s="59"/>
      <c r="L17" s="39"/>
    </row>
    <row r="18" spans="1:13" s="25" customFormat="1" ht="47.25" customHeight="1" x14ac:dyDescent="0.35">
      <c r="A18" s="55"/>
      <c r="B18" s="56" t="s">
        <v>76</v>
      </c>
      <c r="C18" s="57">
        <f>C20+C21+C22+C23+C24+C25</f>
        <v>26409915.920000002</v>
      </c>
      <c r="D18" s="57">
        <f t="shared" ref="D18:J18" si="9">D20+D21+D22+D23+D24+D25</f>
        <v>22693664.18</v>
      </c>
      <c r="E18" s="57">
        <f>E20+E21+E22+E23+E24+E25</f>
        <v>27991715.789999999</v>
      </c>
      <c r="F18" s="58">
        <f t="shared" si="5"/>
        <v>105.98941653124353</v>
      </c>
      <c r="G18" s="58">
        <f t="shared" si="6"/>
        <v>123.34595051718968</v>
      </c>
      <c r="H18" s="57">
        <f t="shared" si="9"/>
        <v>23569280</v>
      </c>
      <c r="I18" s="58">
        <f t="shared" si="7"/>
        <v>84.200912072778664</v>
      </c>
      <c r="J18" s="57">
        <f t="shared" si="9"/>
        <v>23616040</v>
      </c>
      <c r="K18" s="59">
        <f t="shared" si="8"/>
        <v>100.198393841475</v>
      </c>
      <c r="L18" s="40" t="s">
        <v>111</v>
      </c>
      <c r="M18" s="52">
        <f>253181253.63-M8</f>
        <v>-2980494.5</v>
      </c>
    </row>
    <row r="19" spans="1:13" s="25" customFormat="1" ht="19.5" customHeight="1" x14ac:dyDescent="0.35">
      <c r="A19" s="60"/>
      <c r="B19" s="61" t="s">
        <v>77</v>
      </c>
      <c r="C19" s="65"/>
      <c r="D19" s="62"/>
      <c r="E19" s="62"/>
      <c r="F19" s="58"/>
      <c r="G19" s="58"/>
      <c r="H19" s="62"/>
      <c r="I19" s="58"/>
      <c r="J19" s="62"/>
      <c r="K19" s="59"/>
      <c r="L19" s="40" t="s">
        <v>112</v>
      </c>
    </row>
    <row r="20" spans="1:13" s="25" customFormat="1" ht="51" customHeight="1" x14ac:dyDescent="0.35">
      <c r="A20" s="63" t="s">
        <v>78</v>
      </c>
      <c r="B20" s="64" t="s">
        <v>79</v>
      </c>
      <c r="C20" s="62">
        <v>13552794.640000001</v>
      </c>
      <c r="D20" s="62">
        <v>15876734.92</v>
      </c>
      <c r="E20" s="62">
        <v>19948240</v>
      </c>
      <c r="F20" s="58">
        <f t="shared" si="5"/>
        <v>147.18912615354139</v>
      </c>
      <c r="G20" s="58">
        <f t="shared" si="6"/>
        <v>125.64447350488359</v>
      </c>
      <c r="H20" s="62">
        <v>19948240</v>
      </c>
      <c r="I20" s="58">
        <f t="shared" si="7"/>
        <v>100</v>
      </c>
      <c r="J20" s="62">
        <v>19948240</v>
      </c>
      <c r="K20" s="59">
        <f t="shared" si="8"/>
        <v>100</v>
      </c>
      <c r="L20" s="40" t="s">
        <v>113</v>
      </c>
    </row>
    <row r="21" spans="1:13" s="25" customFormat="1" ht="36.75" customHeight="1" x14ac:dyDescent="0.35">
      <c r="A21" s="63" t="s">
        <v>80</v>
      </c>
      <c r="B21" s="64" t="s">
        <v>81</v>
      </c>
      <c r="C21" s="62">
        <v>44570.77</v>
      </c>
      <c r="D21" s="62">
        <v>35400</v>
      </c>
      <c r="E21" s="62"/>
      <c r="F21" s="58">
        <f t="shared" si="5"/>
        <v>0</v>
      </c>
      <c r="G21" s="58">
        <f t="shared" si="6"/>
        <v>0</v>
      </c>
      <c r="H21" s="62"/>
      <c r="I21" s="58"/>
      <c r="J21" s="62"/>
      <c r="K21" s="59"/>
      <c r="L21" s="40" t="s">
        <v>114</v>
      </c>
    </row>
    <row r="22" spans="1:13" s="25" customFormat="1" ht="48.2" customHeight="1" x14ac:dyDescent="0.35">
      <c r="A22" s="63" t="s">
        <v>82</v>
      </c>
      <c r="B22" s="64" t="s">
        <v>83</v>
      </c>
      <c r="C22" s="62">
        <v>997859.46</v>
      </c>
      <c r="D22" s="62">
        <v>923512.85</v>
      </c>
      <c r="E22" s="62">
        <v>952060</v>
      </c>
      <c r="F22" s="58">
        <f t="shared" si="5"/>
        <v>95.410229412466563</v>
      </c>
      <c r="G22" s="58">
        <f t="shared" si="6"/>
        <v>103.09114810909237</v>
      </c>
      <c r="H22" s="62">
        <v>952060</v>
      </c>
      <c r="I22" s="58">
        <f t="shared" si="7"/>
        <v>100</v>
      </c>
      <c r="J22" s="62">
        <v>952060</v>
      </c>
      <c r="K22" s="59">
        <f t="shared" si="8"/>
        <v>100</v>
      </c>
      <c r="L22" s="39" t="s">
        <v>115</v>
      </c>
    </row>
    <row r="23" spans="1:13" s="25" customFormat="1" ht="51" customHeight="1" x14ac:dyDescent="0.35">
      <c r="A23" s="63" t="s">
        <v>84</v>
      </c>
      <c r="B23" s="66" t="s">
        <v>85</v>
      </c>
      <c r="C23" s="62">
        <v>5007789.2300000004</v>
      </c>
      <c r="D23" s="62">
        <v>1500000</v>
      </c>
      <c r="E23" s="62">
        <v>1500000</v>
      </c>
      <c r="F23" s="58">
        <f t="shared" si="5"/>
        <v>29.953337313279853</v>
      </c>
      <c r="G23" s="58">
        <f t="shared" si="6"/>
        <v>100</v>
      </c>
      <c r="H23" s="62">
        <v>1500000</v>
      </c>
      <c r="I23" s="58">
        <f t="shared" si="7"/>
        <v>100</v>
      </c>
      <c r="J23" s="62">
        <v>1500000</v>
      </c>
      <c r="K23" s="59">
        <f t="shared" si="8"/>
        <v>100</v>
      </c>
      <c r="L23" s="40" t="s">
        <v>116</v>
      </c>
    </row>
    <row r="24" spans="1:13" s="25" customFormat="1" ht="23.25" x14ac:dyDescent="0.35">
      <c r="A24" s="63" t="s">
        <v>86</v>
      </c>
      <c r="B24" s="61" t="s">
        <v>87</v>
      </c>
      <c r="C24" s="62">
        <v>1129487.32</v>
      </c>
      <c r="D24" s="67">
        <v>661186.52</v>
      </c>
      <c r="E24" s="67">
        <v>1124020</v>
      </c>
      <c r="F24" s="58">
        <f t="shared" si="5"/>
        <v>99.5159467571535</v>
      </c>
      <c r="G24" s="58">
        <f t="shared" si="6"/>
        <v>170.00044102532519</v>
      </c>
      <c r="H24" s="67">
        <v>1168980</v>
      </c>
      <c r="I24" s="58">
        <f t="shared" si="7"/>
        <v>103.9999288268892</v>
      </c>
      <c r="J24" s="67">
        <v>1215740</v>
      </c>
      <c r="K24" s="59">
        <f t="shared" si="8"/>
        <v>104.00006843573028</v>
      </c>
      <c r="L24" s="40" t="s">
        <v>117</v>
      </c>
    </row>
    <row r="25" spans="1:13" s="25" customFormat="1" ht="23.25" x14ac:dyDescent="0.35">
      <c r="A25" s="63" t="s">
        <v>243</v>
      </c>
      <c r="B25" s="61" t="s">
        <v>88</v>
      </c>
      <c r="C25" s="62">
        <v>5677414.5</v>
      </c>
      <c r="D25" s="62">
        <v>3696829.89</v>
      </c>
      <c r="E25" s="62">
        <v>4467395.79</v>
      </c>
      <c r="F25" s="58">
        <f t="shared" si="5"/>
        <v>78.687152223956872</v>
      </c>
      <c r="G25" s="58">
        <f t="shared" si="6"/>
        <v>120.84396423228443</v>
      </c>
      <c r="H25" s="62"/>
      <c r="I25" s="58">
        <f t="shared" si="7"/>
        <v>0</v>
      </c>
      <c r="J25" s="62"/>
      <c r="K25" s="59"/>
      <c r="L25" s="39" t="s">
        <v>118</v>
      </c>
    </row>
    <row r="26" spans="1:13" s="25" customFormat="1" ht="51" customHeight="1" x14ac:dyDescent="0.35">
      <c r="A26" s="55"/>
      <c r="B26" s="68" t="s">
        <v>89</v>
      </c>
      <c r="C26" s="57">
        <f>C18+C7</f>
        <v>282571664.05000001</v>
      </c>
      <c r="D26" s="57">
        <f>D18+D7</f>
        <v>295740774.18000001</v>
      </c>
      <c r="E26" s="57">
        <f>E18+E7</f>
        <v>322911185.79000002</v>
      </c>
      <c r="F26" s="58">
        <f t="shared" si="5"/>
        <v>114.27585525095753</v>
      </c>
      <c r="G26" s="58">
        <f t="shared" si="6"/>
        <v>109.18723895456598</v>
      </c>
      <c r="H26" s="57">
        <f>H7+H18</f>
        <v>347367450</v>
      </c>
      <c r="I26" s="58">
        <f t="shared" si="7"/>
        <v>107.57368133598962</v>
      </c>
      <c r="J26" s="57">
        <f>J7+J18</f>
        <v>367722740</v>
      </c>
      <c r="K26" s="59">
        <f t="shared" si="8"/>
        <v>105.85987259312869</v>
      </c>
      <c r="L26" s="40" t="s">
        <v>119</v>
      </c>
    </row>
    <row r="27" spans="1:13" s="36" customFormat="1" ht="23.25" x14ac:dyDescent="0.35">
      <c r="A27" s="63" t="s">
        <v>244</v>
      </c>
      <c r="B27" s="56" t="s">
        <v>90</v>
      </c>
      <c r="C27" s="57">
        <f>C28+C33+C34+C35</f>
        <v>1359565751.5999999</v>
      </c>
      <c r="D27" s="57">
        <f>D28+D34+D35</f>
        <v>1149125897.76</v>
      </c>
      <c r="E27" s="57">
        <f>E28+E34+E35</f>
        <v>1119068537.6799998</v>
      </c>
      <c r="F27" s="58">
        <f t="shared" si="5"/>
        <v>82.310733141301057</v>
      </c>
      <c r="G27" s="58">
        <f t="shared" si="6"/>
        <v>97.384328371800592</v>
      </c>
      <c r="H27" s="57">
        <f>H28</f>
        <v>1142152085.05</v>
      </c>
      <c r="I27" s="58">
        <f t="shared" si="7"/>
        <v>102.06274652469953</v>
      </c>
      <c r="J27" s="57">
        <f>J28</f>
        <v>1074938254.52</v>
      </c>
      <c r="K27" s="59">
        <f t="shared" si="8"/>
        <v>94.115159319867843</v>
      </c>
      <c r="L27" s="39" t="s">
        <v>120</v>
      </c>
    </row>
    <row r="28" spans="1:13" s="36" customFormat="1" ht="25.5" customHeight="1" x14ac:dyDescent="0.35">
      <c r="A28" s="63" t="s">
        <v>245</v>
      </c>
      <c r="B28" s="68" t="s">
        <v>91</v>
      </c>
      <c r="C28" s="57">
        <f>C29+C30+C31+C32</f>
        <v>1358883275.25</v>
      </c>
      <c r="D28" s="57">
        <f>D29+D30+D31+D32</f>
        <v>1143516967.22</v>
      </c>
      <c r="E28" s="57">
        <f>E29+E30+E31+E32</f>
        <v>1119068537.6799998</v>
      </c>
      <c r="F28" s="58">
        <f t="shared" si="5"/>
        <v>82.352072327486667</v>
      </c>
      <c r="G28" s="58">
        <f t="shared" si="6"/>
        <v>97.861996783533812</v>
      </c>
      <c r="H28" s="57">
        <f>H29+H30+H31+H32</f>
        <v>1142152085.05</v>
      </c>
      <c r="I28" s="58">
        <f t="shared" si="7"/>
        <v>102.06274652469953</v>
      </c>
      <c r="J28" s="57">
        <f>J29+J30+J31+J32</f>
        <v>1074938254.52</v>
      </c>
      <c r="K28" s="59">
        <f t="shared" si="8"/>
        <v>94.115159319867843</v>
      </c>
      <c r="L28" s="39" t="s">
        <v>121</v>
      </c>
    </row>
    <row r="29" spans="1:13" s="25" customFormat="1" ht="23.25" x14ac:dyDescent="0.35">
      <c r="A29" s="63" t="s">
        <v>92</v>
      </c>
      <c r="B29" s="69" t="s">
        <v>93</v>
      </c>
      <c r="C29" s="62">
        <v>401699000</v>
      </c>
      <c r="D29" s="62">
        <v>453476000</v>
      </c>
      <c r="E29" s="62">
        <v>550247000</v>
      </c>
      <c r="F29" s="58">
        <f t="shared" si="5"/>
        <v>136.97992775685276</v>
      </c>
      <c r="G29" s="58">
        <f t="shared" si="6"/>
        <v>121.3398283481375</v>
      </c>
      <c r="H29" s="62">
        <v>550247000</v>
      </c>
      <c r="I29" s="58">
        <f t="shared" si="7"/>
        <v>100</v>
      </c>
      <c r="J29" s="62">
        <v>550247000</v>
      </c>
      <c r="K29" s="59">
        <f t="shared" si="8"/>
        <v>100</v>
      </c>
      <c r="L29" s="40" t="s">
        <v>122</v>
      </c>
    </row>
    <row r="30" spans="1:13" s="25" customFormat="1" ht="23.25" x14ac:dyDescent="0.35">
      <c r="A30" s="63" t="s">
        <v>94</v>
      </c>
      <c r="B30" s="69" t="s">
        <v>95</v>
      </c>
      <c r="C30" s="62">
        <v>481214316.60000002</v>
      </c>
      <c r="D30" s="62">
        <v>226721093.88999999</v>
      </c>
      <c r="E30" s="62">
        <v>79738650.670000002</v>
      </c>
      <c r="F30" s="58">
        <f t="shared" si="5"/>
        <v>16.570298912424335</v>
      </c>
      <c r="G30" s="58">
        <f t="shared" si="6"/>
        <v>35.170371358867655</v>
      </c>
      <c r="H30" s="62">
        <v>87251793.950000003</v>
      </c>
      <c r="I30" s="58">
        <f t="shared" si="7"/>
        <v>109.42221020404934</v>
      </c>
      <c r="J30" s="62">
        <v>16722631.130000001</v>
      </c>
      <c r="K30" s="59">
        <f t="shared" si="8"/>
        <v>19.1659453324054</v>
      </c>
      <c r="L30" s="39" t="s">
        <v>123</v>
      </c>
    </row>
    <row r="31" spans="1:13" s="25" customFormat="1" ht="23.25" x14ac:dyDescent="0.35">
      <c r="A31" s="63" t="s">
        <v>96</v>
      </c>
      <c r="B31" s="69" t="s">
        <v>97</v>
      </c>
      <c r="C31" s="62">
        <v>453808700.04000002</v>
      </c>
      <c r="D31" s="62">
        <v>454737423.47000003</v>
      </c>
      <c r="E31" s="62">
        <v>487537937.63999999</v>
      </c>
      <c r="F31" s="58">
        <f t="shared" si="5"/>
        <v>107.43247927971125</v>
      </c>
      <c r="G31" s="58">
        <f t="shared" si="6"/>
        <v>107.2130668111075</v>
      </c>
      <c r="H31" s="62">
        <v>503036826.55000001</v>
      </c>
      <c r="I31" s="58">
        <f t="shared" si="7"/>
        <v>103.17901187034279</v>
      </c>
      <c r="J31" s="62">
        <v>506352158.83999997</v>
      </c>
      <c r="K31" s="59">
        <f t="shared" si="8"/>
        <v>100.65906353471925</v>
      </c>
      <c r="L31" s="40" t="s">
        <v>124</v>
      </c>
    </row>
    <row r="32" spans="1:13" s="25" customFormat="1" ht="22.7" customHeight="1" x14ac:dyDescent="0.35">
      <c r="A32" s="63" t="s">
        <v>98</v>
      </c>
      <c r="B32" s="69" t="s">
        <v>99</v>
      </c>
      <c r="C32" s="62">
        <v>22161258.609999999</v>
      </c>
      <c r="D32" s="62">
        <v>8582449.8599999994</v>
      </c>
      <c r="E32" s="62">
        <v>1544949.37</v>
      </c>
      <c r="F32" s="58">
        <f t="shared" si="5"/>
        <v>6.9713972350959361</v>
      </c>
      <c r="G32" s="58">
        <f t="shared" si="6"/>
        <v>18.001262986696904</v>
      </c>
      <c r="H32" s="62">
        <v>1616464.55</v>
      </c>
      <c r="I32" s="58">
        <f t="shared" si="7"/>
        <v>104.62896593174442</v>
      </c>
      <c r="J32" s="62">
        <v>1616464.55</v>
      </c>
      <c r="K32" s="59">
        <f t="shared" si="8"/>
        <v>100</v>
      </c>
      <c r="L32" s="40" t="s">
        <v>125</v>
      </c>
    </row>
    <row r="33" spans="1:12" s="25" customFormat="1" ht="23.25" hidden="1" x14ac:dyDescent="0.35">
      <c r="A33" s="63" t="s">
        <v>100</v>
      </c>
      <c r="B33" s="69" t="s">
        <v>101</v>
      </c>
      <c r="C33" s="62"/>
      <c r="D33" s="62"/>
      <c r="E33" s="62"/>
      <c r="F33" s="58" t="e">
        <f t="shared" si="5"/>
        <v>#DIV/0!</v>
      </c>
      <c r="G33" s="58" t="e">
        <f t="shared" si="6"/>
        <v>#DIV/0!</v>
      </c>
      <c r="H33" s="62"/>
      <c r="I33" s="58" t="e">
        <f t="shared" si="7"/>
        <v>#DIV/0!</v>
      </c>
      <c r="J33" s="62"/>
      <c r="K33" s="59" t="e">
        <f t="shared" si="8"/>
        <v>#DIV/0!</v>
      </c>
      <c r="L33" s="39" t="s">
        <v>126</v>
      </c>
    </row>
    <row r="34" spans="1:12" s="25" customFormat="1" ht="46.5" customHeight="1" x14ac:dyDescent="0.35">
      <c r="A34" s="63" t="s">
        <v>246</v>
      </c>
      <c r="B34" s="70" t="s">
        <v>102</v>
      </c>
      <c r="C34" s="62">
        <v>3383043.59</v>
      </c>
      <c r="D34" s="62">
        <v>5608930.54</v>
      </c>
      <c r="E34" s="62"/>
      <c r="F34" s="58">
        <f t="shared" si="5"/>
        <v>0</v>
      </c>
      <c r="G34" s="58">
        <f t="shared" si="6"/>
        <v>0</v>
      </c>
      <c r="H34" s="62"/>
      <c r="I34" s="58"/>
      <c r="J34" s="62"/>
      <c r="K34" s="59"/>
      <c r="L34" s="40" t="s">
        <v>127</v>
      </c>
    </row>
    <row r="35" spans="1:12" s="25" customFormat="1" ht="73.5" customHeight="1" thickBot="1" x14ac:dyDescent="0.4">
      <c r="A35" s="71" t="s">
        <v>103</v>
      </c>
      <c r="B35" s="72" t="s">
        <v>104</v>
      </c>
      <c r="C35" s="73">
        <v>-2700567.24</v>
      </c>
      <c r="D35" s="73"/>
      <c r="E35" s="73"/>
      <c r="F35" s="74">
        <f t="shared" si="5"/>
        <v>0</v>
      </c>
      <c r="G35" s="74"/>
      <c r="H35" s="73"/>
      <c r="I35" s="74"/>
      <c r="J35" s="73"/>
      <c r="K35" s="75"/>
      <c r="L35" s="40" t="s">
        <v>128</v>
      </c>
    </row>
    <row r="36" spans="1:12" s="25" customFormat="1" ht="33.75" customHeight="1" thickBot="1" x14ac:dyDescent="0.4">
      <c r="A36" s="76"/>
      <c r="B36" s="77" t="s">
        <v>105</v>
      </c>
      <c r="C36" s="78">
        <f>C27+C26</f>
        <v>1642137415.6499999</v>
      </c>
      <c r="D36" s="78">
        <f>D27+D26</f>
        <v>1444866671.9400001</v>
      </c>
      <c r="E36" s="78">
        <f t="shared" ref="E36" si="10">E27+E26</f>
        <v>1441979723.4699998</v>
      </c>
      <c r="F36" s="79">
        <f t="shared" si="5"/>
        <v>87.811148429330899</v>
      </c>
      <c r="G36" s="79">
        <f t="shared" si="6"/>
        <v>99.800192742620055</v>
      </c>
      <c r="H36" s="78">
        <f>H26+H27</f>
        <v>1489519535.05</v>
      </c>
      <c r="I36" s="79">
        <f t="shared" si="7"/>
        <v>103.29684327776813</v>
      </c>
      <c r="J36" s="78">
        <f>J26+J27</f>
        <v>1442660994.52</v>
      </c>
      <c r="K36" s="80">
        <f>J36/H36*100</f>
        <v>96.85411708759986</v>
      </c>
      <c r="L36" s="39" t="s">
        <v>129</v>
      </c>
    </row>
    <row r="37" spans="1:12" s="25" customFormat="1" ht="18.75" x14ac:dyDescent="0.3">
      <c r="L37" s="40" t="s">
        <v>130</v>
      </c>
    </row>
    <row r="38" spans="1:12" x14ac:dyDescent="0.25">
      <c r="L38" s="40" t="s">
        <v>131</v>
      </c>
    </row>
    <row r="39" spans="1:12" x14ac:dyDescent="0.25">
      <c r="L39" s="40" t="s">
        <v>132</v>
      </c>
    </row>
    <row r="40" spans="1:12" x14ac:dyDescent="0.25">
      <c r="L40" s="40" t="s">
        <v>133</v>
      </c>
    </row>
    <row r="41" spans="1:12" x14ac:dyDescent="0.25">
      <c r="L41" s="40" t="s">
        <v>134</v>
      </c>
    </row>
    <row r="42" spans="1:12" x14ac:dyDescent="0.25">
      <c r="L42" s="40" t="s">
        <v>135</v>
      </c>
    </row>
    <row r="43" spans="1:12" x14ac:dyDescent="0.25">
      <c r="L43" s="40" t="s">
        <v>136</v>
      </c>
    </row>
    <row r="44" spans="1:12" x14ac:dyDescent="0.25">
      <c r="L44" s="40" t="s">
        <v>137</v>
      </c>
    </row>
    <row r="45" spans="1:12" x14ac:dyDescent="0.25">
      <c r="L45" s="40" t="s">
        <v>138</v>
      </c>
    </row>
    <row r="46" spans="1:12" x14ac:dyDescent="0.25">
      <c r="L46" s="40" t="s">
        <v>139</v>
      </c>
    </row>
    <row r="47" spans="1:12" x14ac:dyDescent="0.25">
      <c r="L47" s="40" t="s">
        <v>140</v>
      </c>
    </row>
    <row r="48" spans="1:12" x14ac:dyDescent="0.25">
      <c r="L48" s="40" t="s">
        <v>141</v>
      </c>
    </row>
    <row r="49" spans="12:12" x14ac:dyDescent="0.25">
      <c r="L49" s="40" t="s">
        <v>142</v>
      </c>
    </row>
    <row r="50" spans="12:12" x14ac:dyDescent="0.25">
      <c r="L50" s="40" t="s">
        <v>143</v>
      </c>
    </row>
    <row r="51" spans="12:12" x14ac:dyDescent="0.25">
      <c r="L51" s="40" t="s">
        <v>144</v>
      </c>
    </row>
    <row r="52" spans="12:12" x14ac:dyDescent="0.25">
      <c r="L52" s="40" t="s">
        <v>145</v>
      </c>
    </row>
    <row r="53" spans="12:12" x14ac:dyDescent="0.25">
      <c r="L53" s="40" t="s">
        <v>146</v>
      </c>
    </row>
    <row r="54" spans="12:12" x14ac:dyDescent="0.25">
      <c r="L54" s="40" t="s">
        <v>147</v>
      </c>
    </row>
    <row r="55" spans="12:12" x14ac:dyDescent="0.25">
      <c r="L55" s="40" t="s">
        <v>148</v>
      </c>
    </row>
    <row r="56" spans="12:12" x14ac:dyDescent="0.25">
      <c r="L56" s="40" t="s">
        <v>149</v>
      </c>
    </row>
    <row r="57" spans="12:12" x14ac:dyDescent="0.25">
      <c r="L57" s="40" t="s">
        <v>150</v>
      </c>
    </row>
    <row r="58" spans="12:12" x14ac:dyDescent="0.25">
      <c r="L58" s="40" t="s">
        <v>151</v>
      </c>
    </row>
    <row r="59" spans="12:12" x14ac:dyDescent="0.25">
      <c r="L59" s="40" t="s">
        <v>152</v>
      </c>
    </row>
    <row r="60" spans="12:12" x14ac:dyDescent="0.25">
      <c r="L60" s="40" t="s">
        <v>153</v>
      </c>
    </row>
    <row r="61" spans="12:12" x14ac:dyDescent="0.25">
      <c r="L61" s="40" t="s">
        <v>154</v>
      </c>
    </row>
    <row r="62" spans="12:12" x14ac:dyDescent="0.25">
      <c r="L62" s="40" t="s">
        <v>155</v>
      </c>
    </row>
    <row r="63" spans="12:12" x14ac:dyDescent="0.25">
      <c r="L63" s="39" t="s">
        <v>156</v>
      </c>
    </row>
    <row r="64" spans="12:12" x14ac:dyDescent="0.25">
      <c r="L64" s="39" t="s">
        <v>157</v>
      </c>
    </row>
    <row r="65" spans="12:12" x14ac:dyDescent="0.25">
      <c r="L65" s="40" t="s">
        <v>158</v>
      </c>
    </row>
    <row r="66" spans="12:12" x14ac:dyDescent="0.25">
      <c r="L66" s="40" t="s">
        <v>159</v>
      </c>
    </row>
    <row r="67" spans="12:12" x14ac:dyDescent="0.25">
      <c r="L67" s="40" t="s">
        <v>160</v>
      </c>
    </row>
    <row r="68" spans="12:12" x14ac:dyDescent="0.25">
      <c r="L68" s="40" t="s">
        <v>161</v>
      </c>
    </row>
    <row r="69" spans="12:12" x14ac:dyDescent="0.25">
      <c r="L69" s="40" t="s">
        <v>162</v>
      </c>
    </row>
    <row r="70" spans="12:12" x14ac:dyDescent="0.25">
      <c r="L70" s="40" t="s">
        <v>163</v>
      </c>
    </row>
    <row r="71" spans="12:12" x14ac:dyDescent="0.25">
      <c r="L71" s="40" t="s">
        <v>164</v>
      </c>
    </row>
    <row r="72" spans="12:12" x14ac:dyDescent="0.25">
      <c r="L72" s="40" t="s">
        <v>165</v>
      </c>
    </row>
    <row r="73" spans="12:12" x14ac:dyDescent="0.25">
      <c r="L73" s="40" t="s">
        <v>166</v>
      </c>
    </row>
    <row r="74" spans="12:12" x14ac:dyDescent="0.25">
      <c r="L74" s="40" t="s">
        <v>167</v>
      </c>
    </row>
    <row r="75" spans="12:12" x14ac:dyDescent="0.25">
      <c r="L75" s="40" t="s">
        <v>168</v>
      </c>
    </row>
    <row r="76" spans="12:12" x14ac:dyDescent="0.25">
      <c r="L76" s="40" t="s">
        <v>169</v>
      </c>
    </row>
    <row r="77" spans="12:12" x14ac:dyDescent="0.25">
      <c r="L77" s="40" t="s">
        <v>170</v>
      </c>
    </row>
    <row r="78" spans="12:12" x14ac:dyDescent="0.25">
      <c r="L78" s="40" t="s">
        <v>171</v>
      </c>
    </row>
    <row r="79" spans="12:12" x14ac:dyDescent="0.25">
      <c r="L79" s="40" t="s">
        <v>172</v>
      </c>
    </row>
    <row r="80" spans="12:12" x14ac:dyDescent="0.25">
      <c r="L80" s="40" t="s">
        <v>173</v>
      </c>
    </row>
    <row r="81" spans="12:12" x14ac:dyDescent="0.25">
      <c r="L81" s="40" t="s">
        <v>174</v>
      </c>
    </row>
    <row r="82" spans="12:12" x14ac:dyDescent="0.25">
      <c r="L82" s="40" t="s">
        <v>175</v>
      </c>
    </row>
    <row r="83" spans="12:12" x14ac:dyDescent="0.25">
      <c r="L83" s="40" t="s">
        <v>176</v>
      </c>
    </row>
    <row r="84" spans="12:12" x14ac:dyDescent="0.25">
      <c r="L84" s="40" t="s">
        <v>177</v>
      </c>
    </row>
    <row r="85" spans="12:12" x14ac:dyDescent="0.25">
      <c r="L85" s="40" t="s">
        <v>178</v>
      </c>
    </row>
    <row r="86" spans="12:12" x14ac:dyDescent="0.25">
      <c r="L86" s="40" t="s">
        <v>179</v>
      </c>
    </row>
    <row r="87" spans="12:12" x14ac:dyDescent="0.25">
      <c r="L87" s="40" t="s">
        <v>180</v>
      </c>
    </row>
    <row r="88" spans="12:12" x14ac:dyDescent="0.25">
      <c r="L88" s="40" t="s">
        <v>181</v>
      </c>
    </row>
    <row r="89" spans="12:12" x14ac:dyDescent="0.25">
      <c r="L89" s="40" t="s">
        <v>182</v>
      </c>
    </row>
    <row r="90" spans="12:12" x14ac:dyDescent="0.25">
      <c r="L90" s="40" t="s">
        <v>183</v>
      </c>
    </row>
    <row r="91" spans="12:12" x14ac:dyDescent="0.25">
      <c r="L91" s="40" t="s">
        <v>184</v>
      </c>
    </row>
    <row r="92" spans="12:12" x14ac:dyDescent="0.25">
      <c r="L92" s="40" t="s">
        <v>185</v>
      </c>
    </row>
    <row r="93" spans="12:12" x14ac:dyDescent="0.25">
      <c r="L93" s="40" t="s">
        <v>186</v>
      </c>
    </row>
    <row r="94" spans="12:12" x14ac:dyDescent="0.25">
      <c r="L94" s="40" t="s">
        <v>187</v>
      </c>
    </row>
    <row r="95" spans="12:12" x14ac:dyDescent="0.25">
      <c r="L95" s="40" t="s">
        <v>188</v>
      </c>
    </row>
    <row r="96" spans="12:12" x14ac:dyDescent="0.25">
      <c r="L96" s="40" t="s">
        <v>189</v>
      </c>
    </row>
    <row r="97" spans="12:12" x14ac:dyDescent="0.25">
      <c r="L97" s="40" t="s">
        <v>190</v>
      </c>
    </row>
    <row r="98" spans="12:12" x14ac:dyDescent="0.25">
      <c r="L98" s="40" t="s">
        <v>191</v>
      </c>
    </row>
    <row r="99" spans="12:12" x14ac:dyDescent="0.25">
      <c r="L99" s="40" t="s">
        <v>192</v>
      </c>
    </row>
    <row r="100" spans="12:12" x14ac:dyDescent="0.25">
      <c r="L100" s="40" t="s">
        <v>193</v>
      </c>
    </row>
    <row r="101" spans="12:12" x14ac:dyDescent="0.25">
      <c r="L101" s="40" t="s">
        <v>194</v>
      </c>
    </row>
    <row r="102" spans="12:12" x14ac:dyDescent="0.25">
      <c r="L102" s="40" t="s">
        <v>195</v>
      </c>
    </row>
    <row r="103" spans="12:12" x14ac:dyDescent="0.25">
      <c r="L103" s="40" t="s">
        <v>196</v>
      </c>
    </row>
    <row r="104" spans="12:12" x14ac:dyDescent="0.25">
      <c r="L104" s="40" t="s">
        <v>197</v>
      </c>
    </row>
    <row r="105" spans="12:12" x14ac:dyDescent="0.25">
      <c r="L105" s="40" t="s">
        <v>198</v>
      </c>
    </row>
    <row r="106" spans="12:12" x14ac:dyDescent="0.25">
      <c r="L106" s="40" t="s">
        <v>199</v>
      </c>
    </row>
    <row r="107" spans="12:12" x14ac:dyDescent="0.25">
      <c r="L107" s="40" t="s">
        <v>200</v>
      </c>
    </row>
    <row r="108" spans="12:12" x14ac:dyDescent="0.25">
      <c r="L108" s="40" t="s">
        <v>201</v>
      </c>
    </row>
    <row r="109" spans="12:12" x14ac:dyDescent="0.25">
      <c r="L109" s="40" t="s">
        <v>202</v>
      </c>
    </row>
    <row r="110" spans="12:12" x14ac:dyDescent="0.25">
      <c r="L110" s="40" t="s">
        <v>203</v>
      </c>
    </row>
    <row r="111" spans="12:12" x14ac:dyDescent="0.25">
      <c r="L111" s="40" t="s">
        <v>204</v>
      </c>
    </row>
    <row r="112" spans="12:12" x14ac:dyDescent="0.25">
      <c r="L112" s="40" t="s">
        <v>205</v>
      </c>
    </row>
    <row r="113" spans="12:12" x14ac:dyDescent="0.25">
      <c r="L113" s="40" t="s">
        <v>206</v>
      </c>
    </row>
    <row r="114" spans="12:12" x14ac:dyDescent="0.25">
      <c r="L114" s="40" t="s">
        <v>207</v>
      </c>
    </row>
    <row r="115" spans="12:12" x14ac:dyDescent="0.25">
      <c r="L115" s="40" t="s">
        <v>208</v>
      </c>
    </row>
    <row r="116" spans="12:12" x14ac:dyDescent="0.25">
      <c r="L116" s="40" t="s">
        <v>209</v>
      </c>
    </row>
    <row r="117" spans="12:12" x14ac:dyDescent="0.25">
      <c r="L117" s="40" t="s">
        <v>210</v>
      </c>
    </row>
    <row r="118" spans="12:12" x14ac:dyDescent="0.25">
      <c r="L118" s="40" t="s">
        <v>211</v>
      </c>
    </row>
    <row r="119" spans="12:12" x14ac:dyDescent="0.25">
      <c r="L119" s="40" t="s">
        <v>212</v>
      </c>
    </row>
    <row r="120" spans="12:12" x14ac:dyDescent="0.25">
      <c r="L120" s="40" t="s">
        <v>213</v>
      </c>
    </row>
    <row r="121" spans="12:12" x14ac:dyDescent="0.25">
      <c r="L121" s="40" t="s">
        <v>214</v>
      </c>
    </row>
    <row r="122" spans="12:12" x14ac:dyDescent="0.25">
      <c r="L122" s="40" t="s">
        <v>215</v>
      </c>
    </row>
    <row r="123" spans="12:12" x14ac:dyDescent="0.25">
      <c r="L123" s="40" t="s">
        <v>216</v>
      </c>
    </row>
    <row r="124" spans="12:12" x14ac:dyDescent="0.25">
      <c r="L124" s="40" t="s">
        <v>217</v>
      </c>
    </row>
    <row r="125" spans="12:12" x14ac:dyDescent="0.25">
      <c r="L125" s="40" t="s">
        <v>218</v>
      </c>
    </row>
    <row r="126" spans="12:12" x14ac:dyDescent="0.25">
      <c r="L126" s="40" t="s">
        <v>219</v>
      </c>
    </row>
    <row r="127" spans="12:12" x14ac:dyDescent="0.25">
      <c r="L127" s="40" t="s">
        <v>220</v>
      </c>
    </row>
    <row r="128" spans="12:12" x14ac:dyDescent="0.25">
      <c r="L128" s="40" t="s">
        <v>221</v>
      </c>
    </row>
    <row r="129" spans="12:12" x14ac:dyDescent="0.25">
      <c r="L129" s="40" t="s">
        <v>222</v>
      </c>
    </row>
    <row r="130" spans="12:12" x14ac:dyDescent="0.25">
      <c r="L130" s="40" t="s">
        <v>223</v>
      </c>
    </row>
    <row r="131" spans="12:12" x14ac:dyDescent="0.25">
      <c r="L131" s="40" t="s">
        <v>224</v>
      </c>
    </row>
    <row r="132" spans="12:12" x14ac:dyDescent="0.25">
      <c r="L132" s="40" t="s">
        <v>225</v>
      </c>
    </row>
    <row r="133" spans="12:12" x14ac:dyDescent="0.25">
      <c r="L133" s="40" t="s">
        <v>226</v>
      </c>
    </row>
    <row r="134" spans="12:12" x14ac:dyDescent="0.25">
      <c r="L134" s="40" t="s">
        <v>227</v>
      </c>
    </row>
    <row r="135" spans="12:12" x14ac:dyDescent="0.25">
      <c r="L135" s="40" t="s">
        <v>228</v>
      </c>
    </row>
    <row r="136" spans="12:12" x14ac:dyDescent="0.25">
      <c r="L136" s="40" t="s">
        <v>229</v>
      </c>
    </row>
    <row r="137" spans="12:12" x14ac:dyDescent="0.25">
      <c r="L137" s="40" t="s">
        <v>230</v>
      </c>
    </row>
    <row r="138" spans="12:12" x14ac:dyDescent="0.25">
      <c r="L138" s="40" t="s">
        <v>231</v>
      </c>
    </row>
    <row r="139" spans="12:12" x14ac:dyDescent="0.25">
      <c r="L139" s="40" t="s">
        <v>232</v>
      </c>
    </row>
    <row r="140" spans="12:12" x14ac:dyDescent="0.25">
      <c r="L140" s="40" t="s">
        <v>233</v>
      </c>
    </row>
    <row r="141" spans="12:12" x14ac:dyDescent="0.25">
      <c r="L141" s="40" t="s">
        <v>234</v>
      </c>
    </row>
    <row r="142" spans="12:12" x14ac:dyDescent="0.25">
      <c r="L142" s="40" t="s">
        <v>235</v>
      </c>
    </row>
    <row r="143" spans="12:12" x14ac:dyDescent="0.25">
      <c r="L143" s="40" t="s">
        <v>236</v>
      </c>
    </row>
    <row r="144" spans="12:12" x14ac:dyDescent="0.25">
      <c r="L144" s="40" t="s">
        <v>237</v>
      </c>
    </row>
    <row r="145" spans="12:12" x14ac:dyDescent="0.25">
      <c r="L145" s="40"/>
    </row>
    <row r="146" spans="12:12" x14ac:dyDescent="0.25">
      <c r="L146" s="41"/>
    </row>
    <row r="147" spans="12:12" x14ac:dyDescent="0.25">
      <c r="L147" s="42"/>
    </row>
    <row r="148" spans="12:12" x14ac:dyDescent="0.25">
      <c r="L148" s="42"/>
    </row>
    <row r="149" spans="12:12" x14ac:dyDescent="0.25">
      <c r="L149" s="42"/>
    </row>
    <row r="150" spans="12:12" x14ac:dyDescent="0.25">
      <c r="L150" s="42"/>
    </row>
    <row r="151" spans="12:12" x14ac:dyDescent="0.25">
      <c r="L151" s="42"/>
    </row>
    <row r="152" spans="12:12" x14ac:dyDescent="0.25">
      <c r="L152" s="42"/>
    </row>
    <row r="153" spans="12:12" x14ac:dyDescent="0.25">
      <c r="L153" s="42"/>
    </row>
    <row r="154" spans="12:12" x14ac:dyDescent="0.25">
      <c r="L154" s="42"/>
    </row>
    <row r="155" spans="12:12" x14ac:dyDescent="0.25">
      <c r="L155" s="42"/>
    </row>
    <row r="156" spans="12:12" x14ac:dyDescent="0.25">
      <c r="L156" s="42"/>
    </row>
    <row r="157" spans="12:12" x14ac:dyDescent="0.25">
      <c r="L157" s="42"/>
    </row>
    <row r="158" spans="12:12" x14ac:dyDescent="0.25">
      <c r="L158" s="42"/>
    </row>
    <row r="159" spans="12:12" x14ac:dyDescent="0.25">
      <c r="L159" s="42"/>
    </row>
    <row r="160" spans="12:12" x14ac:dyDescent="0.25">
      <c r="L160" s="42"/>
    </row>
    <row r="161" spans="12:12" x14ac:dyDescent="0.25">
      <c r="L161" s="42"/>
    </row>
    <row r="162" spans="12:12" x14ac:dyDescent="0.25">
      <c r="L162" s="42"/>
    </row>
    <row r="163" spans="12:12" x14ac:dyDescent="0.25">
      <c r="L163" s="42"/>
    </row>
  </sheetData>
  <mergeCells count="1">
    <mergeCell ref="A3:K3"/>
  </mergeCells>
  <pageMargins left="0.15748031496062992" right="0.15748031496062992" top="0.15748031496062992" bottom="0.15748031496062992" header="0.31496062992125984" footer="0.1574803149606299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28" sqref="F28:F29"/>
    </sheetView>
  </sheetViews>
  <sheetFormatPr defaultColWidth="9.140625" defaultRowHeight="15" x14ac:dyDescent="0.25"/>
  <cols>
    <col min="1" max="1" width="47.5703125" style="1" customWidth="1"/>
    <col min="2" max="2" width="5.140625" style="1" customWidth="1"/>
    <col min="3" max="3" width="5.85546875" style="1" customWidth="1"/>
    <col min="4" max="4" width="16.7109375" style="1" customWidth="1"/>
    <col min="5" max="5" width="18.140625" style="1" hidden="1" customWidth="1"/>
    <col min="6" max="6" width="18.28515625" style="1" customWidth="1"/>
    <col min="7" max="7" width="18.42578125" style="1" customWidth="1"/>
    <col min="8" max="8" width="17.140625" style="1" customWidth="1"/>
    <col min="9" max="9" width="17.85546875" style="1" customWidth="1"/>
    <col min="10" max="10" width="15.85546875" style="1" customWidth="1"/>
    <col min="11" max="11" width="8.7109375" style="1" customWidth="1"/>
    <col min="12" max="12" width="17.42578125" style="1" customWidth="1"/>
    <col min="13" max="13" width="9" style="1" customWidth="1"/>
    <col min="14" max="16384" width="9.140625" style="1"/>
  </cols>
  <sheetData>
    <row r="1" spans="1:13" ht="56.25" customHeight="1" x14ac:dyDescent="0.25">
      <c r="A1" s="106" t="s">
        <v>253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thickBot="1" x14ac:dyDescent="0.3"/>
    <row r="3" spans="1:13" ht="30.2" customHeight="1" x14ac:dyDescent="0.25">
      <c r="A3" s="107"/>
      <c r="B3" s="109"/>
      <c r="C3" s="111"/>
      <c r="D3" s="113" t="s">
        <v>254</v>
      </c>
      <c r="E3" s="53"/>
      <c r="F3" s="115" t="s">
        <v>255</v>
      </c>
      <c r="G3" s="117" t="s">
        <v>0</v>
      </c>
      <c r="H3" s="118"/>
      <c r="I3" s="119"/>
      <c r="J3" s="120" t="s">
        <v>257</v>
      </c>
      <c r="K3" s="120"/>
      <c r="L3" s="120" t="s">
        <v>258</v>
      </c>
      <c r="M3" s="121"/>
    </row>
    <row r="4" spans="1:13" ht="20.25" customHeight="1" x14ac:dyDescent="0.25">
      <c r="A4" s="108"/>
      <c r="B4" s="110"/>
      <c r="C4" s="112"/>
      <c r="D4" s="114"/>
      <c r="E4" s="54"/>
      <c r="F4" s="116"/>
      <c r="G4" s="97" t="s">
        <v>247</v>
      </c>
      <c r="H4" s="97" t="s">
        <v>248</v>
      </c>
      <c r="I4" s="97" t="s">
        <v>256</v>
      </c>
      <c r="J4" s="102" t="s">
        <v>1</v>
      </c>
      <c r="K4" s="103" t="s">
        <v>2</v>
      </c>
      <c r="L4" s="102" t="s">
        <v>1</v>
      </c>
      <c r="M4" s="104" t="s">
        <v>2</v>
      </c>
    </row>
    <row r="5" spans="1:13" ht="15.75" thickBot="1" x14ac:dyDescent="0.3">
      <c r="A5" s="2">
        <v>1</v>
      </c>
      <c r="B5" s="3">
        <v>2</v>
      </c>
      <c r="C5" s="4">
        <v>3</v>
      </c>
      <c r="D5" s="5">
        <v>4</v>
      </c>
      <c r="E5" s="5"/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4">
        <v>12</v>
      </c>
    </row>
    <row r="6" spans="1:13" x14ac:dyDescent="0.25">
      <c r="A6" s="7" t="s">
        <v>3</v>
      </c>
      <c r="B6" s="8" t="s">
        <v>4</v>
      </c>
      <c r="C6" s="9" t="s">
        <v>5</v>
      </c>
      <c r="D6" s="14">
        <f>D7+D8+D9+D10+D11+D12+D13+D14</f>
        <v>189587156.22</v>
      </c>
      <c r="E6" s="14">
        <f t="shared" ref="E6" si="0">E7+E8+E9+E10+E11+E12+E13+E14</f>
        <v>163274453.84999999</v>
      </c>
      <c r="F6" s="14">
        <f>F7+F8+F9+F10+F11+F12+F13+F14</f>
        <v>207962311.25</v>
      </c>
      <c r="G6" s="14">
        <f t="shared" ref="G6:I6" si="1">G7+G8+G9+G10+G11+G12+G13+G14</f>
        <v>224757288.38</v>
      </c>
      <c r="H6" s="14">
        <f t="shared" si="1"/>
        <v>272221618.08999997</v>
      </c>
      <c r="I6" s="14">
        <f t="shared" si="1"/>
        <v>268632164.59000003</v>
      </c>
      <c r="J6" s="14">
        <f>G6-D6</f>
        <v>35170132.159999996</v>
      </c>
      <c r="K6" s="44">
        <f>G6/D6*100</f>
        <v>118.55090442898357</v>
      </c>
      <c r="L6" s="10">
        <f>G6-F6</f>
        <v>16794977.129999995</v>
      </c>
      <c r="M6" s="45">
        <f>G6/F6*100</f>
        <v>108.07597156862239</v>
      </c>
    </row>
    <row r="7" spans="1:13" ht="45" x14ac:dyDescent="0.25">
      <c r="A7" s="11" t="s">
        <v>6</v>
      </c>
      <c r="B7" s="12" t="s">
        <v>4</v>
      </c>
      <c r="C7" s="13" t="s">
        <v>7</v>
      </c>
      <c r="D7" s="14">
        <v>2290870.25</v>
      </c>
      <c r="E7" s="14">
        <v>1509483.47</v>
      </c>
      <c r="F7" s="14">
        <v>2839143.42</v>
      </c>
      <c r="G7" s="14">
        <v>2228571.58</v>
      </c>
      <c r="H7" s="14">
        <v>2331041.69</v>
      </c>
      <c r="I7" s="14">
        <v>2331041.69</v>
      </c>
      <c r="J7" s="14">
        <f>G7-D7</f>
        <v>-62298.669999999925</v>
      </c>
      <c r="K7" s="46">
        <f t="shared" ref="K7:K46" si="2">G7/D7*100</f>
        <v>97.280567504859789</v>
      </c>
      <c r="L7" s="15">
        <f t="shared" ref="L7:L50" si="3">G7-F7</f>
        <v>-610571.83999999985</v>
      </c>
      <c r="M7" s="47">
        <f t="shared" ref="M7:M46" si="4">G7/F7*100</f>
        <v>78.494505219465111</v>
      </c>
    </row>
    <row r="8" spans="1:13" ht="60" x14ac:dyDescent="0.25">
      <c r="A8" s="11" t="s">
        <v>8</v>
      </c>
      <c r="B8" s="12" t="s">
        <v>4</v>
      </c>
      <c r="C8" s="13" t="s">
        <v>9</v>
      </c>
      <c r="D8" s="14">
        <v>2323089.54</v>
      </c>
      <c r="E8" s="14">
        <v>3008258</v>
      </c>
      <c r="F8" s="14">
        <v>2498183.88</v>
      </c>
      <c r="G8" s="14">
        <v>2773066.17</v>
      </c>
      <c r="H8" s="14">
        <v>2870477.72</v>
      </c>
      <c r="I8" s="14">
        <v>2870477.72</v>
      </c>
      <c r="J8" s="14">
        <f t="shared" ref="J8:J46" si="5">G8-D8</f>
        <v>449976.62999999989</v>
      </c>
      <c r="K8" s="46">
        <f t="shared" si="2"/>
        <v>119.36974973422676</v>
      </c>
      <c r="L8" s="15">
        <f t="shared" si="3"/>
        <v>274882.29000000004</v>
      </c>
      <c r="M8" s="47">
        <f t="shared" si="4"/>
        <v>111.00328491431944</v>
      </c>
    </row>
    <row r="9" spans="1:13" ht="60" x14ac:dyDescent="0.25">
      <c r="A9" s="11" t="s">
        <v>10</v>
      </c>
      <c r="B9" s="12" t="s">
        <v>4</v>
      </c>
      <c r="C9" s="13" t="s">
        <v>11</v>
      </c>
      <c r="D9" s="14">
        <v>95855037.5</v>
      </c>
      <c r="E9" s="14">
        <v>41187546.969999999</v>
      </c>
      <c r="F9" s="14">
        <v>98551427.489999995</v>
      </c>
      <c r="G9" s="14">
        <v>111062710.29000001</v>
      </c>
      <c r="H9" s="14">
        <v>115005975.84</v>
      </c>
      <c r="I9" s="14">
        <v>115005975.84</v>
      </c>
      <c r="J9" s="14">
        <f t="shared" si="5"/>
        <v>15207672.790000007</v>
      </c>
      <c r="K9" s="46">
        <f t="shared" si="2"/>
        <v>115.86528281312289</v>
      </c>
      <c r="L9" s="15">
        <f t="shared" si="3"/>
        <v>12511282.800000012</v>
      </c>
      <c r="M9" s="47">
        <f t="shared" si="4"/>
        <v>112.69518171238009</v>
      </c>
    </row>
    <row r="10" spans="1:13" ht="39" x14ac:dyDescent="0.25">
      <c r="A10" s="11" t="s">
        <v>12</v>
      </c>
      <c r="B10" s="12" t="s">
        <v>4</v>
      </c>
      <c r="C10" s="13" t="s">
        <v>13</v>
      </c>
      <c r="D10" s="14">
        <v>6328.3</v>
      </c>
      <c r="E10" s="14">
        <v>9647</v>
      </c>
      <c r="F10" s="14">
        <v>6439.4</v>
      </c>
      <c r="G10" s="14">
        <v>79563</v>
      </c>
      <c r="H10" s="14">
        <v>5415.3</v>
      </c>
      <c r="I10" s="14">
        <v>5869.6</v>
      </c>
      <c r="J10" s="14">
        <f t="shared" si="5"/>
        <v>73234.7</v>
      </c>
      <c r="K10" s="100" t="s">
        <v>276</v>
      </c>
      <c r="L10" s="15">
        <f t="shared" si="3"/>
        <v>73123.600000000006</v>
      </c>
      <c r="M10" s="101" t="s">
        <v>276</v>
      </c>
    </row>
    <row r="11" spans="1:13" ht="45" x14ac:dyDescent="0.25">
      <c r="A11" s="11" t="s">
        <v>14</v>
      </c>
      <c r="B11" s="12" t="s">
        <v>4</v>
      </c>
      <c r="C11" s="13" t="s">
        <v>15</v>
      </c>
      <c r="D11" s="14">
        <v>17652193.670000002</v>
      </c>
      <c r="E11" s="14">
        <v>14015107.949999999</v>
      </c>
      <c r="F11" s="14">
        <v>18660363.690000001</v>
      </c>
      <c r="G11" s="14">
        <v>20165118.309999999</v>
      </c>
      <c r="H11" s="14">
        <v>21037084.050000001</v>
      </c>
      <c r="I11" s="14">
        <v>21037084.050000001</v>
      </c>
      <c r="J11" s="14">
        <f t="shared" si="5"/>
        <v>2512924.6399999969</v>
      </c>
      <c r="K11" s="46">
        <f t="shared" si="2"/>
        <v>114.23576404710948</v>
      </c>
      <c r="L11" s="15">
        <f t="shared" si="3"/>
        <v>1504754.6199999973</v>
      </c>
      <c r="M11" s="47">
        <f t="shared" si="4"/>
        <v>108.06390831924884</v>
      </c>
    </row>
    <row r="12" spans="1:13" ht="16.5" customHeight="1" x14ac:dyDescent="0.25">
      <c r="A12" s="11" t="s">
        <v>16</v>
      </c>
      <c r="B12" s="12" t="s">
        <v>4</v>
      </c>
      <c r="C12" s="13" t="s">
        <v>17</v>
      </c>
      <c r="D12" s="14"/>
      <c r="E12" s="14"/>
      <c r="F12" s="14">
        <v>3491310</v>
      </c>
      <c r="G12" s="14"/>
      <c r="H12" s="14">
        <v>0</v>
      </c>
      <c r="I12" s="14">
        <v>0</v>
      </c>
      <c r="J12" s="14">
        <f t="shared" si="5"/>
        <v>0</v>
      </c>
      <c r="K12" s="46"/>
      <c r="L12" s="15">
        <f t="shared" si="3"/>
        <v>-3491310</v>
      </c>
      <c r="M12" s="47"/>
    </row>
    <row r="13" spans="1:13" x14ac:dyDescent="0.25">
      <c r="A13" s="11" t="s">
        <v>18</v>
      </c>
      <c r="B13" s="12" t="s">
        <v>4</v>
      </c>
      <c r="C13" s="13">
        <v>11</v>
      </c>
      <c r="D13" s="14"/>
      <c r="E13" s="14">
        <v>150420</v>
      </c>
      <c r="F13" s="14">
        <v>1139950</v>
      </c>
      <c r="G13" s="14">
        <v>1000000</v>
      </c>
      <c r="H13" s="14">
        <v>1500000</v>
      </c>
      <c r="I13" s="14">
        <v>1500000</v>
      </c>
      <c r="J13" s="14">
        <f t="shared" si="5"/>
        <v>1000000</v>
      </c>
      <c r="K13" s="46"/>
      <c r="L13" s="15">
        <f t="shared" si="3"/>
        <v>-139950</v>
      </c>
      <c r="M13" s="47"/>
    </row>
    <row r="14" spans="1:13" x14ac:dyDescent="0.25">
      <c r="A14" s="11" t="s">
        <v>19</v>
      </c>
      <c r="B14" s="12" t="s">
        <v>4</v>
      </c>
      <c r="C14" s="13" t="s">
        <v>20</v>
      </c>
      <c r="D14" s="14">
        <v>71459636.959999993</v>
      </c>
      <c r="E14" s="14">
        <v>103393990.45999999</v>
      </c>
      <c r="F14" s="14">
        <v>80775493.370000005</v>
      </c>
      <c r="G14" s="14">
        <v>87448259.030000001</v>
      </c>
      <c r="H14" s="14">
        <v>129471623.48999999</v>
      </c>
      <c r="I14" s="14">
        <v>125881715.69</v>
      </c>
      <c r="J14" s="14">
        <f t="shared" si="5"/>
        <v>15988622.070000008</v>
      </c>
      <c r="K14" s="46">
        <f t="shared" si="2"/>
        <v>122.37433990736581</v>
      </c>
      <c r="L14" s="15">
        <f t="shared" si="3"/>
        <v>6672765.6599999964</v>
      </c>
      <c r="M14" s="47">
        <f t="shared" si="4"/>
        <v>108.26087886512157</v>
      </c>
    </row>
    <row r="15" spans="1:13" x14ac:dyDescent="0.25">
      <c r="A15" s="16" t="s">
        <v>21</v>
      </c>
      <c r="B15" s="12" t="s">
        <v>7</v>
      </c>
      <c r="C15" s="13" t="s">
        <v>22</v>
      </c>
      <c r="D15" s="14">
        <v>1427276.73</v>
      </c>
      <c r="E15" s="14">
        <f t="shared" ref="E15:I15" si="6">E16</f>
        <v>0</v>
      </c>
      <c r="F15" s="14">
        <f t="shared" si="6"/>
        <v>1673290.91</v>
      </c>
      <c r="G15" s="14">
        <f t="shared" si="6"/>
        <v>1738712.45</v>
      </c>
      <c r="H15" s="14">
        <f t="shared" si="6"/>
        <v>1932047.64</v>
      </c>
      <c r="I15" s="14">
        <f t="shared" si="6"/>
        <v>2442254.94</v>
      </c>
      <c r="J15" s="14">
        <f t="shared" si="5"/>
        <v>311435.71999999997</v>
      </c>
      <c r="K15" s="46">
        <f t="shared" si="2"/>
        <v>121.82027587600339</v>
      </c>
      <c r="L15" s="15">
        <f t="shared" si="3"/>
        <v>65421.540000000037</v>
      </c>
      <c r="M15" s="47">
        <f t="shared" si="4"/>
        <v>103.90975290722162</v>
      </c>
    </row>
    <row r="16" spans="1:13" x14ac:dyDescent="0.25">
      <c r="A16" s="16" t="s">
        <v>23</v>
      </c>
      <c r="B16" s="12" t="s">
        <v>7</v>
      </c>
      <c r="C16" s="13" t="s">
        <v>9</v>
      </c>
      <c r="D16" s="14">
        <v>1427276.73</v>
      </c>
      <c r="E16" s="14"/>
      <c r="F16" s="14">
        <v>1673290.91</v>
      </c>
      <c r="G16" s="14">
        <v>1738712.45</v>
      </c>
      <c r="H16" s="14">
        <v>1932047.64</v>
      </c>
      <c r="I16" s="14">
        <v>2442254.94</v>
      </c>
      <c r="J16" s="14">
        <f t="shared" si="5"/>
        <v>311435.71999999997</v>
      </c>
      <c r="K16" s="46">
        <f t="shared" si="2"/>
        <v>121.82027587600339</v>
      </c>
      <c r="L16" s="15">
        <f t="shared" si="3"/>
        <v>65421.540000000037</v>
      </c>
      <c r="M16" s="47">
        <f t="shared" si="4"/>
        <v>103.90975290722162</v>
      </c>
    </row>
    <row r="17" spans="1:13" ht="30" x14ac:dyDescent="0.25">
      <c r="A17" s="11" t="s">
        <v>24</v>
      </c>
      <c r="B17" s="12" t="s">
        <v>9</v>
      </c>
      <c r="C17" s="13" t="s">
        <v>5</v>
      </c>
      <c r="D17" s="14">
        <v>11490757.91</v>
      </c>
      <c r="E17" s="14">
        <f t="shared" ref="E17:I17" si="7">E18+E19</f>
        <v>8439960.7599999998</v>
      </c>
      <c r="F17" s="14">
        <f t="shared" si="7"/>
        <v>12214458.369999999</v>
      </c>
      <c r="G17" s="14">
        <f t="shared" si="7"/>
        <v>14975359.99</v>
      </c>
      <c r="H17" s="14">
        <f t="shared" si="7"/>
        <v>15188131.029999999</v>
      </c>
      <c r="I17" s="14">
        <f t="shared" si="7"/>
        <v>15188131.029999999</v>
      </c>
      <c r="J17" s="14">
        <f t="shared" si="5"/>
        <v>3484602.08</v>
      </c>
      <c r="K17" s="46">
        <f t="shared" si="2"/>
        <v>130.32525884970104</v>
      </c>
      <c r="L17" s="15">
        <f t="shared" si="3"/>
        <v>2760901.620000001</v>
      </c>
      <c r="M17" s="47">
        <f t="shared" si="4"/>
        <v>122.60355339849589</v>
      </c>
    </row>
    <row r="18" spans="1:13" ht="39" x14ac:dyDescent="0.25">
      <c r="A18" s="11" t="s">
        <v>25</v>
      </c>
      <c r="B18" s="12" t="s">
        <v>9</v>
      </c>
      <c r="C18" s="13" t="s">
        <v>26</v>
      </c>
      <c r="D18" s="14">
        <v>11770</v>
      </c>
      <c r="E18" s="14">
        <v>120000</v>
      </c>
      <c r="F18" s="14"/>
      <c r="G18" s="14">
        <v>340000</v>
      </c>
      <c r="H18" s="14">
        <v>340000</v>
      </c>
      <c r="I18" s="14">
        <v>340000</v>
      </c>
      <c r="J18" s="14">
        <f t="shared" si="5"/>
        <v>328230</v>
      </c>
      <c r="K18" s="100" t="s">
        <v>277</v>
      </c>
      <c r="L18" s="15">
        <f t="shared" si="3"/>
        <v>340000</v>
      </c>
      <c r="M18" s="47"/>
    </row>
    <row r="19" spans="1:13" ht="45" x14ac:dyDescent="0.25">
      <c r="A19" s="11" t="s">
        <v>27</v>
      </c>
      <c r="B19" s="12" t="s">
        <v>9</v>
      </c>
      <c r="C19" s="13" t="s">
        <v>28</v>
      </c>
      <c r="D19" s="14">
        <v>11478987.91</v>
      </c>
      <c r="E19" s="14">
        <v>8319960.7599999998</v>
      </c>
      <c r="F19" s="14">
        <v>12214458.369999999</v>
      </c>
      <c r="G19" s="14">
        <v>14635359.99</v>
      </c>
      <c r="H19" s="14">
        <v>14848131.029999999</v>
      </c>
      <c r="I19" s="14">
        <v>14848131.029999999</v>
      </c>
      <c r="J19" s="14">
        <f t="shared" si="5"/>
        <v>3156372.08</v>
      </c>
      <c r="K19" s="46">
        <f t="shared" si="2"/>
        <v>127.49695447671223</v>
      </c>
      <c r="L19" s="15">
        <f t="shared" si="3"/>
        <v>2420901.620000001</v>
      </c>
      <c r="M19" s="47">
        <f t="shared" si="4"/>
        <v>119.81996701504171</v>
      </c>
    </row>
    <row r="20" spans="1:13" x14ac:dyDescent="0.25">
      <c r="A20" s="11" t="s">
        <v>29</v>
      </c>
      <c r="B20" s="12" t="s">
        <v>11</v>
      </c>
      <c r="C20" s="13" t="s">
        <v>5</v>
      </c>
      <c r="D20" s="14">
        <v>208333189.31</v>
      </c>
      <c r="E20" s="14">
        <f t="shared" ref="E20:I20" si="8">E21+E22+E23</f>
        <v>113694991.64</v>
      </c>
      <c r="F20" s="14">
        <f t="shared" si="8"/>
        <v>119440472.76000001</v>
      </c>
      <c r="G20" s="14">
        <f t="shared" si="8"/>
        <v>42463978.090000004</v>
      </c>
      <c r="H20" s="14">
        <f t="shared" si="8"/>
        <v>47322481.710000001</v>
      </c>
      <c r="I20" s="14">
        <f t="shared" si="8"/>
        <v>48980801.710000001</v>
      </c>
      <c r="J20" s="14">
        <f t="shared" si="5"/>
        <v>-165869211.22</v>
      </c>
      <c r="K20" s="46">
        <f t="shared" si="2"/>
        <v>20.382723574021398</v>
      </c>
      <c r="L20" s="15">
        <f t="shared" si="3"/>
        <v>-76976494.670000002</v>
      </c>
      <c r="M20" s="47">
        <f t="shared" si="4"/>
        <v>35.552419635282092</v>
      </c>
    </row>
    <row r="21" spans="1:13" x14ac:dyDescent="0.25">
      <c r="A21" s="11" t="s">
        <v>30</v>
      </c>
      <c r="B21" s="12" t="s">
        <v>11</v>
      </c>
      <c r="C21" s="13" t="s">
        <v>13</v>
      </c>
      <c r="D21" s="14">
        <v>11680052.550000001</v>
      </c>
      <c r="E21" s="14">
        <v>15126169.59</v>
      </c>
      <c r="F21" s="14">
        <v>7629932.9500000002</v>
      </c>
      <c r="G21" s="14">
        <v>8186751.5199999996</v>
      </c>
      <c r="H21" s="14">
        <v>8436771.7100000009</v>
      </c>
      <c r="I21" s="14">
        <v>8436771.7100000009</v>
      </c>
      <c r="J21" s="14">
        <f t="shared" si="5"/>
        <v>-3493301.0300000012</v>
      </c>
      <c r="K21" s="46">
        <f t="shared" si="2"/>
        <v>70.091735332132558</v>
      </c>
      <c r="L21" s="15">
        <f t="shared" si="3"/>
        <v>556818.56999999937</v>
      </c>
      <c r="M21" s="47">
        <f t="shared" si="4"/>
        <v>107.29781734189419</v>
      </c>
    </row>
    <row r="22" spans="1:13" x14ac:dyDescent="0.25">
      <c r="A22" s="11" t="s">
        <v>31</v>
      </c>
      <c r="B22" s="12" t="s">
        <v>11</v>
      </c>
      <c r="C22" s="13" t="s">
        <v>26</v>
      </c>
      <c r="D22" s="14">
        <v>195942619.75999999</v>
      </c>
      <c r="E22" s="14">
        <v>95610722.049999997</v>
      </c>
      <c r="F22" s="14">
        <v>110634752.47</v>
      </c>
      <c r="G22" s="14">
        <v>33867676.57</v>
      </c>
      <c r="H22" s="14">
        <v>38476160</v>
      </c>
      <c r="I22" s="14">
        <v>40134480</v>
      </c>
      <c r="J22" s="14">
        <f t="shared" si="5"/>
        <v>-162074943.19</v>
      </c>
      <c r="K22" s="46">
        <f t="shared" si="2"/>
        <v>17.284486964338221</v>
      </c>
      <c r="L22" s="15">
        <f t="shared" si="3"/>
        <v>-76767075.900000006</v>
      </c>
      <c r="M22" s="47">
        <f t="shared" si="4"/>
        <v>30.612150173322476</v>
      </c>
    </row>
    <row r="23" spans="1:13" ht="16.5" customHeight="1" x14ac:dyDescent="0.25">
      <c r="A23" s="11" t="s">
        <v>32</v>
      </c>
      <c r="B23" s="12" t="s">
        <v>11</v>
      </c>
      <c r="C23" s="13" t="s">
        <v>33</v>
      </c>
      <c r="D23" s="14">
        <v>710517</v>
      </c>
      <c r="E23" s="14">
        <v>2958100</v>
      </c>
      <c r="F23" s="14">
        <v>1175787.3400000001</v>
      </c>
      <c r="G23" s="14">
        <v>409550</v>
      </c>
      <c r="H23" s="14">
        <v>409550</v>
      </c>
      <c r="I23" s="14">
        <v>409550</v>
      </c>
      <c r="J23" s="14">
        <f t="shared" si="5"/>
        <v>-300967</v>
      </c>
      <c r="K23" s="46">
        <f t="shared" si="2"/>
        <v>57.641126109579368</v>
      </c>
      <c r="L23" s="15">
        <f t="shared" si="3"/>
        <v>-766237.34000000008</v>
      </c>
      <c r="M23" s="47">
        <f t="shared" si="4"/>
        <v>34.831979054987947</v>
      </c>
    </row>
    <row r="24" spans="1:13" x14ac:dyDescent="0.25">
      <c r="A24" s="11" t="s">
        <v>34</v>
      </c>
      <c r="B24" s="12" t="s">
        <v>13</v>
      </c>
      <c r="C24" s="13" t="s">
        <v>5</v>
      </c>
      <c r="D24" s="14">
        <v>75567268.579999998</v>
      </c>
      <c r="E24" s="14">
        <f t="shared" ref="E24:I24" si="9">E25+E26+E27</f>
        <v>34790509.869999997</v>
      </c>
      <c r="F24" s="14">
        <f t="shared" si="9"/>
        <v>75071645.109999999</v>
      </c>
      <c r="G24" s="14">
        <f t="shared" si="9"/>
        <v>67251954.300000012</v>
      </c>
      <c r="H24" s="14">
        <f t="shared" si="9"/>
        <v>29321887.530000001</v>
      </c>
      <c r="I24" s="14">
        <f t="shared" si="9"/>
        <v>29321887.530000001</v>
      </c>
      <c r="J24" s="14">
        <f t="shared" si="5"/>
        <v>-8315314.2799999863</v>
      </c>
      <c r="K24" s="46">
        <f t="shared" si="2"/>
        <v>88.996142858866335</v>
      </c>
      <c r="L24" s="15">
        <f t="shared" si="3"/>
        <v>-7819690.8099999875</v>
      </c>
      <c r="M24" s="47">
        <f t="shared" si="4"/>
        <v>89.583695949992773</v>
      </c>
    </row>
    <row r="25" spans="1:13" x14ac:dyDescent="0.25">
      <c r="A25" s="11" t="s">
        <v>35</v>
      </c>
      <c r="B25" s="12" t="s">
        <v>13</v>
      </c>
      <c r="C25" s="13" t="s">
        <v>4</v>
      </c>
      <c r="D25" s="14">
        <v>794992.43</v>
      </c>
      <c r="E25" s="14">
        <v>1537621.47</v>
      </c>
      <c r="F25" s="14">
        <v>1025341.39</v>
      </c>
      <c r="G25" s="14">
        <v>159237.62</v>
      </c>
      <c r="H25" s="14">
        <v>159237.62</v>
      </c>
      <c r="I25" s="14">
        <v>159237.62</v>
      </c>
      <c r="J25" s="14">
        <f t="shared" si="5"/>
        <v>-635754.81000000006</v>
      </c>
      <c r="K25" s="46">
        <f t="shared" si="2"/>
        <v>20.030080034850144</v>
      </c>
      <c r="L25" s="15">
        <f t="shared" si="3"/>
        <v>-866103.77</v>
      </c>
      <c r="M25" s="47">
        <f t="shared" si="4"/>
        <v>15.530205017862391</v>
      </c>
    </row>
    <row r="26" spans="1:13" x14ac:dyDescent="0.25">
      <c r="A26" s="11" t="s">
        <v>36</v>
      </c>
      <c r="B26" s="12" t="s">
        <v>13</v>
      </c>
      <c r="C26" s="13" t="s">
        <v>7</v>
      </c>
      <c r="D26" s="14">
        <v>1384229.3</v>
      </c>
      <c r="E26" s="14">
        <v>655186.5</v>
      </c>
      <c r="F26" s="14">
        <v>1887004.41</v>
      </c>
      <c r="G26" s="14">
        <v>2045849.03</v>
      </c>
      <c r="H26" s="14">
        <v>1547417.79</v>
      </c>
      <c r="I26" s="14">
        <v>1547417.79</v>
      </c>
      <c r="J26" s="14">
        <f t="shared" si="5"/>
        <v>661619.73</v>
      </c>
      <c r="K26" s="46">
        <f t="shared" si="2"/>
        <v>147.79697482201829</v>
      </c>
      <c r="L26" s="15">
        <f t="shared" si="3"/>
        <v>158844.62000000011</v>
      </c>
      <c r="M26" s="47">
        <f t="shared" si="4"/>
        <v>108.4178192249164</v>
      </c>
    </row>
    <row r="27" spans="1:13" x14ac:dyDescent="0.25">
      <c r="A27" s="11" t="s">
        <v>37</v>
      </c>
      <c r="B27" s="12" t="s">
        <v>13</v>
      </c>
      <c r="C27" s="13" t="s">
        <v>9</v>
      </c>
      <c r="D27" s="14">
        <v>73388046.849999994</v>
      </c>
      <c r="E27" s="14">
        <v>32597701.899999999</v>
      </c>
      <c r="F27" s="14">
        <v>72159299.310000002</v>
      </c>
      <c r="G27" s="14">
        <f>90046867.65-25000000</f>
        <v>65046867.650000006</v>
      </c>
      <c r="H27" s="14">
        <v>27615232.120000001</v>
      </c>
      <c r="I27" s="14">
        <v>27615232.120000001</v>
      </c>
      <c r="J27" s="14">
        <f t="shared" si="5"/>
        <v>-8341179.1999999881</v>
      </c>
      <c r="K27" s="46">
        <f t="shared" si="2"/>
        <v>88.634144716988089</v>
      </c>
      <c r="L27" s="15">
        <f t="shared" si="3"/>
        <v>-7112431.6599999964</v>
      </c>
      <c r="M27" s="47">
        <f t="shared" si="4"/>
        <v>90.143430260534231</v>
      </c>
    </row>
    <row r="28" spans="1:13" x14ac:dyDescent="0.25">
      <c r="A28" s="11" t="s">
        <v>239</v>
      </c>
      <c r="B28" s="12" t="s">
        <v>15</v>
      </c>
      <c r="C28" s="13" t="s">
        <v>5</v>
      </c>
      <c r="D28" s="14">
        <v>368530.2</v>
      </c>
      <c r="E28" s="14">
        <f t="shared" ref="E28:I28" si="10">E29</f>
        <v>0</v>
      </c>
      <c r="F28" s="14">
        <f t="shared" si="10"/>
        <v>3123906.7</v>
      </c>
      <c r="G28" s="14">
        <f t="shared" si="10"/>
        <v>5000</v>
      </c>
      <c r="H28" s="14">
        <f t="shared" si="10"/>
        <v>5000</v>
      </c>
      <c r="I28" s="14">
        <f t="shared" si="10"/>
        <v>5000</v>
      </c>
      <c r="J28" s="14">
        <f t="shared" si="5"/>
        <v>-363530.2</v>
      </c>
      <c r="K28" s="46">
        <f t="shared" si="2"/>
        <v>1.3567409129563872</v>
      </c>
      <c r="L28" s="15">
        <f t="shared" si="3"/>
        <v>-3118906.7</v>
      </c>
      <c r="M28" s="47">
        <f t="shared" si="4"/>
        <v>0.16005599655072925</v>
      </c>
    </row>
    <row r="29" spans="1:13" ht="16.350000000000001" customHeight="1" x14ac:dyDescent="0.25">
      <c r="A29" s="11" t="s">
        <v>240</v>
      </c>
      <c r="B29" s="12" t="s">
        <v>15</v>
      </c>
      <c r="C29" s="13" t="s">
        <v>13</v>
      </c>
      <c r="D29" s="14">
        <v>368530.2</v>
      </c>
      <c r="E29" s="14"/>
      <c r="F29" s="14">
        <v>3123906.7</v>
      </c>
      <c r="G29" s="14">
        <v>5000</v>
      </c>
      <c r="H29" s="14">
        <v>5000</v>
      </c>
      <c r="I29" s="14">
        <v>5000</v>
      </c>
      <c r="J29" s="14">
        <f t="shared" si="5"/>
        <v>-363530.2</v>
      </c>
      <c r="K29" s="46">
        <f t="shared" si="2"/>
        <v>1.3567409129563872</v>
      </c>
      <c r="L29" s="15">
        <f t="shared" si="3"/>
        <v>-3118906.7</v>
      </c>
      <c r="M29" s="47">
        <f t="shared" si="4"/>
        <v>0.16005599655072925</v>
      </c>
    </row>
    <row r="30" spans="1:13" x14ac:dyDescent="0.25">
      <c r="A30" s="11" t="s">
        <v>38</v>
      </c>
      <c r="B30" s="12" t="s">
        <v>17</v>
      </c>
      <c r="C30" s="13" t="s">
        <v>5</v>
      </c>
      <c r="D30" s="14">
        <v>840787839.19000006</v>
      </c>
      <c r="E30" s="14">
        <f t="shared" ref="E30:I30" si="11">E31+E32+E33+E35+E36+E34</f>
        <v>446566322.68999994</v>
      </c>
      <c r="F30" s="14">
        <f t="shared" si="11"/>
        <v>710294518.49999988</v>
      </c>
      <c r="G30" s="14">
        <f t="shared" si="11"/>
        <v>732884057.99000001</v>
      </c>
      <c r="H30" s="14">
        <f t="shared" si="11"/>
        <v>751951983.5</v>
      </c>
      <c r="I30" s="14">
        <f t="shared" si="11"/>
        <v>680799187.30000007</v>
      </c>
      <c r="J30" s="14">
        <f t="shared" si="5"/>
        <v>-107903781.20000005</v>
      </c>
      <c r="K30" s="46">
        <f t="shared" si="2"/>
        <v>87.166348492391066</v>
      </c>
      <c r="L30" s="15">
        <f t="shared" si="3"/>
        <v>22589539.490000129</v>
      </c>
      <c r="M30" s="47">
        <f t="shared" si="4"/>
        <v>103.18030604230266</v>
      </c>
    </row>
    <row r="31" spans="1:13" x14ac:dyDescent="0.25">
      <c r="A31" s="11" t="s">
        <v>39</v>
      </c>
      <c r="B31" s="12" t="s">
        <v>17</v>
      </c>
      <c r="C31" s="13" t="s">
        <v>4</v>
      </c>
      <c r="D31" s="14">
        <v>167101730.02000001</v>
      </c>
      <c r="E31" s="14">
        <f>118475502.8+429270</f>
        <v>118904772.8</v>
      </c>
      <c r="F31" s="14">
        <v>174887749.46000001</v>
      </c>
      <c r="G31" s="14">
        <v>195159364.53</v>
      </c>
      <c r="H31" s="14">
        <v>195916796.96000001</v>
      </c>
      <c r="I31" s="14">
        <v>195916796.96000001</v>
      </c>
      <c r="J31" s="14">
        <f t="shared" si="5"/>
        <v>28057634.50999999</v>
      </c>
      <c r="K31" s="46">
        <f t="shared" si="2"/>
        <v>116.79075046478684</v>
      </c>
      <c r="L31" s="15">
        <f t="shared" si="3"/>
        <v>20271615.069999993</v>
      </c>
      <c r="M31" s="47">
        <f t="shared" si="4"/>
        <v>111.5912150122536</v>
      </c>
    </row>
    <row r="32" spans="1:13" x14ac:dyDescent="0.25">
      <c r="A32" s="11" t="s">
        <v>40</v>
      </c>
      <c r="B32" s="12" t="s">
        <v>17</v>
      </c>
      <c r="C32" s="13" t="s">
        <v>7</v>
      </c>
      <c r="D32" s="14">
        <v>612152392.16999996</v>
      </c>
      <c r="E32" s="14">
        <f>263154986.51+608910+822845-126000</f>
        <v>264460741.50999999</v>
      </c>
      <c r="F32" s="14">
        <v>468067392.44999999</v>
      </c>
      <c r="G32" s="14">
        <v>444625470.55000001</v>
      </c>
      <c r="H32" s="14">
        <v>461798817.94</v>
      </c>
      <c r="I32" s="14">
        <v>390646021.74000001</v>
      </c>
      <c r="J32" s="14">
        <f t="shared" si="5"/>
        <v>-167526921.61999995</v>
      </c>
      <c r="K32" s="46">
        <f t="shared" si="2"/>
        <v>72.633134532703707</v>
      </c>
      <c r="L32" s="15">
        <f t="shared" si="3"/>
        <v>-23441921.899999976</v>
      </c>
      <c r="M32" s="47">
        <f t="shared" si="4"/>
        <v>94.991763519928568</v>
      </c>
    </row>
    <row r="33" spans="1:13" x14ac:dyDescent="0.25">
      <c r="A33" s="11" t="s">
        <v>41</v>
      </c>
      <c r="B33" s="12" t="s">
        <v>17</v>
      </c>
      <c r="C33" s="13" t="s">
        <v>9</v>
      </c>
      <c r="D33" s="14">
        <v>29614041.370000001</v>
      </c>
      <c r="E33" s="14">
        <v>41166212.770000003</v>
      </c>
      <c r="F33" s="14">
        <v>31734799.91</v>
      </c>
      <c r="G33" s="14">
        <v>55775452.350000001</v>
      </c>
      <c r="H33" s="14">
        <v>56097349.200000003</v>
      </c>
      <c r="I33" s="14">
        <v>56097349.200000003</v>
      </c>
      <c r="J33" s="14">
        <f t="shared" si="5"/>
        <v>26161410.98</v>
      </c>
      <c r="K33" s="46">
        <f t="shared" si="2"/>
        <v>188.34123871557219</v>
      </c>
      <c r="L33" s="15">
        <f t="shared" si="3"/>
        <v>24040652.440000001</v>
      </c>
      <c r="M33" s="47">
        <f t="shared" si="4"/>
        <v>175.75485746933768</v>
      </c>
    </row>
    <row r="34" spans="1:13" ht="30" customHeight="1" x14ac:dyDescent="0.25">
      <c r="A34" s="11" t="s">
        <v>262</v>
      </c>
      <c r="B34" s="12" t="s">
        <v>17</v>
      </c>
      <c r="C34" s="13" t="s">
        <v>13</v>
      </c>
      <c r="D34" s="14">
        <v>117520</v>
      </c>
      <c r="E34" s="14"/>
      <c r="F34" s="14">
        <v>137919.99</v>
      </c>
      <c r="G34" s="14">
        <v>159200.1</v>
      </c>
      <c r="H34" s="14">
        <v>141200.1</v>
      </c>
      <c r="I34" s="14">
        <v>141200.1</v>
      </c>
      <c r="J34" s="14">
        <f t="shared" si="5"/>
        <v>41680.100000000006</v>
      </c>
      <c r="K34" s="46">
        <f t="shared" si="2"/>
        <v>135.4663886997958</v>
      </c>
      <c r="L34" s="15">
        <f t="shared" si="3"/>
        <v>21280.110000000015</v>
      </c>
      <c r="M34" s="47">
        <f t="shared" si="4"/>
        <v>115.42931521384247</v>
      </c>
    </row>
    <row r="35" spans="1:13" x14ac:dyDescent="0.25">
      <c r="A35" s="11" t="s">
        <v>42</v>
      </c>
      <c r="B35" s="12" t="s">
        <v>17</v>
      </c>
      <c r="C35" s="13" t="s">
        <v>17</v>
      </c>
      <c r="D35" s="14">
        <v>2229764.12</v>
      </c>
      <c r="E35" s="14">
        <v>7149566.8300000001</v>
      </c>
      <c r="F35" s="14">
        <v>2699171.88</v>
      </c>
      <c r="G35" s="14">
        <v>3871157.66</v>
      </c>
      <c r="H35" s="14">
        <v>3966018.13</v>
      </c>
      <c r="I35" s="14">
        <v>3966018.13</v>
      </c>
      <c r="J35" s="14">
        <f t="shared" si="5"/>
        <v>1641393.54</v>
      </c>
      <c r="K35" s="46">
        <f t="shared" si="2"/>
        <v>173.61287793975265</v>
      </c>
      <c r="L35" s="15">
        <f t="shared" si="3"/>
        <v>1171985.7800000003</v>
      </c>
      <c r="M35" s="47">
        <f t="shared" si="4"/>
        <v>143.42019819797471</v>
      </c>
    </row>
    <row r="36" spans="1:13" x14ac:dyDescent="0.25">
      <c r="A36" s="11" t="s">
        <v>43</v>
      </c>
      <c r="B36" s="12" t="s">
        <v>17</v>
      </c>
      <c r="C36" s="13" t="s">
        <v>26</v>
      </c>
      <c r="D36" s="14">
        <v>29572391.510000002</v>
      </c>
      <c r="E36" s="14">
        <v>14885028.779999999</v>
      </c>
      <c r="F36" s="14">
        <v>32767484.809999999</v>
      </c>
      <c r="G36" s="14">
        <v>33293412.800000001</v>
      </c>
      <c r="H36" s="14">
        <v>34031801.170000002</v>
      </c>
      <c r="I36" s="14">
        <v>34031801.170000002</v>
      </c>
      <c r="J36" s="14">
        <f t="shared" si="5"/>
        <v>3721021.2899999991</v>
      </c>
      <c r="K36" s="46">
        <f t="shared" si="2"/>
        <v>112.58275404862582</v>
      </c>
      <c r="L36" s="15">
        <f t="shared" si="3"/>
        <v>525927.99000000209</v>
      </c>
      <c r="M36" s="47">
        <f t="shared" si="4"/>
        <v>101.60503008714143</v>
      </c>
    </row>
    <row r="37" spans="1:13" x14ac:dyDescent="0.25">
      <c r="A37" s="11" t="s">
        <v>44</v>
      </c>
      <c r="B37" s="12" t="s">
        <v>45</v>
      </c>
      <c r="C37" s="13" t="s">
        <v>5</v>
      </c>
      <c r="D37" s="14">
        <v>140541984.59999999</v>
      </c>
      <c r="E37" s="14">
        <f t="shared" ref="E37:I37" si="12">E38+E39</f>
        <v>120695085.48</v>
      </c>
      <c r="F37" s="14">
        <f t="shared" si="12"/>
        <v>166711817.69999999</v>
      </c>
      <c r="G37" s="14">
        <f t="shared" si="12"/>
        <v>171339802.04999998</v>
      </c>
      <c r="H37" s="14">
        <f t="shared" si="12"/>
        <v>157693659.31999999</v>
      </c>
      <c r="I37" s="14">
        <f t="shared" si="12"/>
        <v>157693659.31999999</v>
      </c>
      <c r="J37" s="14">
        <f t="shared" si="5"/>
        <v>30797817.449999988</v>
      </c>
      <c r="K37" s="46">
        <f t="shared" si="2"/>
        <v>121.91360648396592</v>
      </c>
      <c r="L37" s="15">
        <f t="shared" si="3"/>
        <v>4627984.349999994</v>
      </c>
      <c r="M37" s="47">
        <f t="shared" si="4"/>
        <v>102.7760385639416</v>
      </c>
    </row>
    <row r="38" spans="1:13" x14ac:dyDescent="0.25">
      <c r="A38" s="11" t="s">
        <v>46</v>
      </c>
      <c r="B38" s="12" t="s">
        <v>45</v>
      </c>
      <c r="C38" s="13" t="s">
        <v>4</v>
      </c>
      <c r="D38" s="14">
        <v>136927404.49000001</v>
      </c>
      <c r="E38" s="14">
        <f>120886192.88-3028200+169925.95-38198</f>
        <v>117989720.83</v>
      </c>
      <c r="F38" s="14">
        <v>162692304.66</v>
      </c>
      <c r="G38" s="14">
        <v>166823446.25999999</v>
      </c>
      <c r="H38" s="14">
        <v>152976432.15000001</v>
      </c>
      <c r="I38" s="14">
        <v>152976432.15000001</v>
      </c>
      <c r="J38" s="14">
        <f t="shared" si="5"/>
        <v>29896041.769999981</v>
      </c>
      <c r="K38" s="46">
        <f t="shared" si="2"/>
        <v>121.83349774382333</v>
      </c>
      <c r="L38" s="15">
        <f t="shared" si="3"/>
        <v>4131141.599999994</v>
      </c>
      <c r="M38" s="47">
        <f t="shared" si="4"/>
        <v>102.53923601895825</v>
      </c>
    </row>
    <row r="39" spans="1:13" ht="29.25" customHeight="1" x14ac:dyDescent="0.25">
      <c r="A39" s="11" t="s">
        <v>47</v>
      </c>
      <c r="B39" s="12" t="s">
        <v>45</v>
      </c>
      <c r="C39" s="13" t="s">
        <v>11</v>
      </c>
      <c r="D39" s="14">
        <v>3614580.11</v>
      </c>
      <c r="E39" s="14">
        <f>2677860.86+27503.79</f>
        <v>2705364.65</v>
      </c>
      <c r="F39" s="14">
        <v>4019513.04</v>
      </c>
      <c r="G39" s="14">
        <v>4516355.79</v>
      </c>
      <c r="H39" s="14">
        <v>4717227.17</v>
      </c>
      <c r="I39" s="14">
        <v>4717227.17</v>
      </c>
      <c r="J39" s="14">
        <f t="shared" si="5"/>
        <v>901775.68000000017</v>
      </c>
      <c r="K39" s="46">
        <f t="shared" si="2"/>
        <v>124.94828313543729</v>
      </c>
      <c r="L39" s="15">
        <f t="shared" si="3"/>
        <v>496842.75</v>
      </c>
      <c r="M39" s="47">
        <f t="shared" si="4"/>
        <v>112.3607697015955</v>
      </c>
    </row>
    <row r="40" spans="1:13" x14ac:dyDescent="0.25">
      <c r="A40" s="11" t="s">
        <v>48</v>
      </c>
      <c r="B40" s="12" t="s">
        <v>28</v>
      </c>
      <c r="C40" s="13" t="s">
        <v>5</v>
      </c>
      <c r="D40" s="14">
        <v>170482392.36000001</v>
      </c>
      <c r="E40" s="14">
        <f t="shared" ref="E40:I40" si="13">E41+E42+E43</f>
        <v>358922671.47000003</v>
      </c>
      <c r="F40" s="14">
        <f t="shared" si="13"/>
        <v>165841231.34999999</v>
      </c>
      <c r="G40" s="14">
        <f t="shared" si="13"/>
        <v>172935353.95000002</v>
      </c>
      <c r="H40" s="14">
        <f t="shared" si="13"/>
        <v>177254509.96000001</v>
      </c>
      <c r="I40" s="14">
        <f t="shared" si="13"/>
        <v>179969691.83000001</v>
      </c>
      <c r="J40" s="14">
        <f t="shared" si="5"/>
        <v>2452961.5900000036</v>
      </c>
      <c r="K40" s="46">
        <f t="shared" si="2"/>
        <v>101.43883573901297</v>
      </c>
      <c r="L40" s="15">
        <f t="shared" si="3"/>
        <v>7094122.6000000238</v>
      </c>
      <c r="M40" s="47">
        <f t="shared" si="4"/>
        <v>104.2776591455886</v>
      </c>
    </row>
    <row r="41" spans="1:13" x14ac:dyDescent="0.25">
      <c r="A41" s="11" t="s">
        <v>49</v>
      </c>
      <c r="B41" s="12" t="s">
        <v>28</v>
      </c>
      <c r="C41" s="13" t="s">
        <v>9</v>
      </c>
      <c r="D41" s="14">
        <v>93601451.319999993</v>
      </c>
      <c r="E41" s="14">
        <v>92692328.579999998</v>
      </c>
      <c r="F41" s="14">
        <v>98504154.489999995</v>
      </c>
      <c r="G41" s="14">
        <v>104474531.09999999</v>
      </c>
      <c r="H41" s="14">
        <v>94861884.920000002</v>
      </c>
      <c r="I41" s="14">
        <v>95385223.560000002</v>
      </c>
      <c r="J41" s="14">
        <f t="shared" si="5"/>
        <v>10873079.780000001</v>
      </c>
      <c r="K41" s="46">
        <f t="shared" si="2"/>
        <v>111.61635810840973</v>
      </c>
      <c r="L41" s="15">
        <f t="shared" si="3"/>
        <v>5970376.6099999994</v>
      </c>
      <c r="M41" s="47">
        <f t="shared" si="4"/>
        <v>106.0610404108449</v>
      </c>
    </row>
    <row r="42" spans="1:13" x14ac:dyDescent="0.25">
      <c r="A42" s="11" t="s">
        <v>50</v>
      </c>
      <c r="B42" s="12" t="s">
        <v>28</v>
      </c>
      <c r="C42" s="13" t="s">
        <v>11</v>
      </c>
      <c r="D42" s="14">
        <v>59101521.460000001</v>
      </c>
      <c r="E42" s="14">
        <v>251612424.65000001</v>
      </c>
      <c r="F42" s="14">
        <v>49134786.979999997</v>
      </c>
      <c r="G42" s="14">
        <v>48001349.450000003</v>
      </c>
      <c r="H42" s="14">
        <v>61089973.990000002</v>
      </c>
      <c r="I42" s="14">
        <v>63281724.119999997</v>
      </c>
      <c r="J42" s="14">
        <f t="shared" si="5"/>
        <v>-11100172.009999998</v>
      </c>
      <c r="K42" s="46">
        <f t="shared" si="2"/>
        <v>81.218466571097309</v>
      </c>
      <c r="L42" s="15">
        <f t="shared" si="3"/>
        <v>-1133437.5299999937</v>
      </c>
      <c r="M42" s="47">
        <f t="shared" si="4"/>
        <v>97.693207603685451</v>
      </c>
    </row>
    <row r="43" spans="1:13" x14ac:dyDescent="0.25">
      <c r="A43" s="11" t="s">
        <v>51</v>
      </c>
      <c r="B43" s="12" t="s">
        <v>28</v>
      </c>
      <c r="C43" s="13" t="s">
        <v>15</v>
      </c>
      <c r="D43" s="14">
        <v>17779419.579999998</v>
      </c>
      <c r="E43" s="14">
        <v>14617918.24</v>
      </c>
      <c r="F43" s="14">
        <v>18202289.879999999</v>
      </c>
      <c r="G43" s="14">
        <v>20459473.399999999</v>
      </c>
      <c r="H43" s="14">
        <v>21302651.050000001</v>
      </c>
      <c r="I43" s="14">
        <v>21302744.149999999</v>
      </c>
      <c r="J43" s="14">
        <f t="shared" si="5"/>
        <v>2680053.8200000003</v>
      </c>
      <c r="K43" s="46">
        <f t="shared" si="2"/>
        <v>115.07391064112566</v>
      </c>
      <c r="L43" s="15">
        <f t="shared" si="3"/>
        <v>2257183.5199999996</v>
      </c>
      <c r="M43" s="47">
        <f t="shared" si="4"/>
        <v>112.40054704589728</v>
      </c>
    </row>
    <row r="44" spans="1:13" x14ac:dyDescent="0.25">
      <c r="A44" s="11" t="s">
        <v>52</v>
      </c>
      <c r="B44" s="12" t="s">
        <v>53</v>
      </c>
      <c r="C44" s="13" t="s">
        <v>5</v>
      </c>
      <c r="D44" s="14">
        <v>8829351.4000000004</v>
      </c>
      <c r="E44" s="14">
        <f t="shared" ref="E44" si="14">E45+E46+E47</f>
        <v>7537729.96</v>
      </c>
      <c r="F44" s="14">
        <f>F45+F46+F47</f>
        <v>12376982.16</v>
      </c>
      <c r="G44" s="14">
        <f t="shared" ref="G44:I44" si="15">G45+G46+G47</f>
        <v>13628216.270000001</v>
      </c>
      <c r="H44" s="14">
        <f t="shared" si="15"/>
        <v>13628216.270000001</v>
      </c>
      <c r="I44" s="14">
        <f t="shared" si="15"/>
        <v>13628216.270000001</v>
      </c>
      <c r="J44" s="14">
        <f t="shared" si="5"/>
        <v>4798864.870000001</v>
      </c>
      <c r="K44" s="46">
        <f t="shared" si="2"/>
        <v>154.35127284661024</v>
      </c>
      <c r="L44" s="15">
        <f t="shared" si="3"/>
        <v>1251234.1100000013</v>
      </c>
      <c r="M44" s="47">
        <f t="shared" si="4"/>
        <v>110.10936344437619</v>
      </c>
    </row>
    <row r="45" spans="1:13" ht="15" customHeight="1" x14ac:dyDescent="0.25">
      <c r="A45" s="11" t="s">
        <v>54</v>
      </c>
      <c r="B45" s="12" t="s">
        <v>53</v>
      </c>
      <c r="C45" s="13" t="s">
        <v>4</v>
      </c>
      <c r="D45" s="14"/>
      <c r="E45" s="14">
        <v>6982729.96</v>
      </c>
      <c r="F45" s="14">
        <v>3019968</v>
      </c>
      <c r="G45" s="14">
        <v>1117514.72</v>
      </c>
      <c r="H45" s="14">
        <v>1117514.72</v>
      </c>
      <c r="I45" s="14">
        <v>1117514.72</v>
      </c>
      <c r="J45" s="14">
        <f t="shared" si="5"/>
        <v>1117514.72</v>
      </c>
      <c r="K45" s="46"/>
      <c r="L45" s="15">
        <f t="shared" si="3"/>
        <v>-1902453.28</v>
      </c>
      <c r="M45" s="47">
        <f t="shared" si="4"/>
        <v>37.00419077288236</v>
      </c>
    </row>
    <row r="46" spans="1:13" x14ac:dyDescent="0.25">
      <c r="A46" s="11" t="s">
        <v>55</v>
      </c>
      <c r="B46" s="12" t="s">
        <v>53</v>
      </c>
      <c r="C46" s="13" t="s">
        <v>7</v>
      </c>
      <c r="D46" s="14">
        <v>555000</v>
      </c>
      <c r="E46" s="14">
        <v>555000</v>
      </c>
      <c r="F46" s="14">
        <v>555000</v>
      </c>
      <c r="G46" s="14">
        <v>555000</v>
      </c>
      <c r="H46" s="14">
        <v>555000</v>
      </c>
      <c r="I46" s="14">
        <v>555000</v>
      </c>
      <c r="J46" s="14">
        <f t="shared" si="5"/>
        <v>0</v>
      </c>
      <c r="K46" s="46">
        <f t="shared" si="2"/>
        <v>100</v>
      </c>
      <c r="L46" s="15">
        <f t="shared" si="3"/>
        <v>0</v>
      </c>
      <c r="M46" s="47">
        <f t="shared" si="4"/>
        <v>100</v>
      </c>
    </row>
    <row r="47" spans="1:13" x14ac:dyDescent="0.25">
      <c r="A47" s="11" t="s">
        <v>263</v>
      </c>
      <c r="B47" s="12" t="s">
        <v>53</v>
      </c>
      <c r="C47" s="13" t="s">
        <v>9</v>
      </c>
      <c r="D47" s="14">
        <v>8274351.4000000004</v>
      </c>
      <c r="E47" s="14"/>
      <c r="F47" s="14">
        <v>8802014.1600000001</v>
      </c>
      <c r="G47" s="14">
        <v>11955701.550000001</v>
      </c>
      <c r="H47" s="14">
        <v>11955701.550000001</v>
      </c>
      <c r="I47" s="14">
        <v>11955701.550000001</v>
      </c>
      <c r="J47" s="14"/>
      <c r="K47" s="46"/>
      <c r="L47" s="15"/>
      <c r="M47" s="47"/>
    </row>
    <row r="48" spans="1:13" ht="28.5" customHeight="1" x14ac:dyDescent="0.25">
      <c r="A48" s="11" t="s">
        <v>56</v>
      </c>
      <c r="B48" s="12" t="s">
        <v>20</v>
      </c>
      <c r="C48" s="13"/>
      <c r="D48" s="14"/>
      <c r="E48" s="14"/>
      <c r="F48" s="14"/>
      <c r="G48" s="14"/>
      <c r="H48" s="14"/>
      <c r="I48" s="14"/>
      <c r="J48" s="14">
        <f t="shared" ref="J48:J50" si="16">G48-D48</f>
        <v>0</v>
      </c>
      <c r="K48" s="46"/>
      <c r="L48" s="15">
        <f t="shared" si="3"/>
        <v>0</v>
      </c>
      <c r="M48" s="47"/>
    </row>
    <row r="49" spans="1:13" ht="29.25" customHeight="1" x14ac:dyDescent="0.25">
      <c r="A49" s="11" t="s">
        <v>57</v>
      </c>
      <c r="B49" s="12" t="s">
        <v>20</v>
      </c>
      <c r="C49" s="13" t="s">
        <v>4</v>
      </c>
      <c r="D49" s="14"/>
      <c r="E49" s="14"/>
      <c r="F49" s="14"/>
      <c r="G49" s="14"/>
      <c r="H49" s="14"/>
      <c r="I49" s="14"/>
      <c r="J49" s="14">
        <f t="shared" si="16"/>
        <v>0</v>
      </c>
      <c r="K49" s="46"/>
      <c r="L49" s="15">
        <f t="shared" si="3"/>
        <v>0</v>
      </c>
      <c r="M49" s="47"/>
    </row>
    <row r="50" spans="1:13" ht="15.75" thickBot="1" x14ac:dyDescent="0.3">
      <c r="A50" s="11" t="s">
        <v>58</v>
      </c>
      <c r="B50" s="17"/>
      <c r="C50" s="18"/>
      <c r="D50" s="14"/>
      <c r="E50" s="14"/>
      <c r="F50" s="14"/>
      <c r="G50" s="14"/>
      <c r="H50" s="14">
        <v>23000000</v>
      </c>
      <c r="I50" s="14">
        <v>46000000</v>
      </c>
      <c r="J50" s="14">
        <f t="shared" si="16"/>
        <v>0</v>
      </c>
      <c r="K50" s="48"/>
      <c r="L50" s="19">
        <f t="shared" si="3"/>
        <v>0</v>
      </c>
      <c r="M50" s="49"/>
    </row>
    <row r="51" spans="1:13" ht="28.15" customHeight="1" thickBot="1" x14ac:dyDescent="0.3">
      <c r="A51" s="20" t="s">
        <v>59</v>
      </c>
      <c r="B51" s="21"/>
      <c r="C51" s="22"/>
      <c r="D51" s="23">
        <f>D6+D15+D17+D20+D24+D30+D37+D40+D44+D48+D28</f>
        <v>1647415746.5000002</v>
      </c>
      <c r="E51" s="23">
        <f>E6+E15+E17+E20+E24+E30+E37+E40+E44+E48+E28</f>
        <v>1253921725.72</v>
      </c>
      <c r="F51" s="23">
        <f>F6+F15+F17+F20+F24+F30+F37+F40+F44+F48+F28</f>
        <v>1474710634.8099999</v>
      </c>
      <c r="G51" s="23">
        <f>G6+G15+G17+G20+G24+G30+G37+G40+G44+G48+G28</f>
        <v>1441979723.47</v>
      </c>
      <c r="H51" s="23">
        <f>H6+H15+H17+H20+H24+H30+H37+H40+H44+H48+H28+H50</f>
        <v>1489519535.05</v>
      </c>
      <c r="I51" s="23">
        <f>I6+I15+I17+I20+I24+I30+I37+I40+I44+I48+I28+I50</f>
        <v>1442660994.52</v>
      </c>
      <c r="J51" s="24">
        <f>G51-D51</f>
        <v>-205436023.03000021</v>
      </c>
      <c r="K51" s="50">
        <f t="shared" ref="K51" si="17">G51/D51*100</f>
        <v>87.52980093419302</v>
      </c>
      <c r="L51" s="24">
        <f>G51-F51</f>
        <v>-32730911.339999914</v>
      </c>
      <c r="M51" s="51">
        <f t="shared" ref="M51" si="18">G51/F51*100</f>
        <v>97.780519746220122</v>
      </c>
    </row>
    <row r="53" spans="1:13" ht="28.5" customHeight="1" x14ac:dyDescent="0.25"/>
    <row r="54" spans="1:13" x14ac:dyDescent="0.25">
      <c r="A54" s="1" t="s">
        <v>259</v>
      </c>
    </row>
    <row r="55" spans="1:13" x14ac:dyDescent="0.25">
      <c r="A55" s="1" t="s">
        <v>249</v>
      </c>
    </row>
    <row r="56" spans="1:13" x14ac:dyDescent="0.25">
      <c r="A56" s="1" t="s">
        <v>250</v>
      </c>
      <c r="D56" s="96"/>
      <c r="F56" s="1" t="s">
        <v>260</v>
      </c>
    </row>
    <row r="60" spans="1:13" x14ac:dyDescent="0.25">
      <c r="A60" s="1" t="s">
        <v>261</v>
      </c>
    </row>
    <row r="61" spans="1:13" x14ac:dyDescent="0.25">
      <c r="A61" s="1" t="s">
        <v>251</v>
      </c>
    </row>
    <row r="62" spans="1:13" x14ac:dyDescent="0.25">
      <c r="A62" s="1" t="s">
        <v>249</v>
      </c>
    </row>
    <row r="63" spans="1:13" x14ac:dyDescent="0.25">
      <c r="A63" s="1" t="s">
        <v>250</v>
      </c>
      <c r="D63" s="95"/>
      <c r="F63" s="1" t="s">
        <v>252</v>
      </c>
    </row>
  </sheetData>
  <mergeCells count="9">
    <mergeCell ref="A1:M1"/>
    <mergeCell ref="A3:A4"/>
    <mergeCell ref="B3:B4"/>
    <mergeCell ref="C3:C4"/>
    <mergeCell ref="D3:D4"/>
    <mergeCell ref="F3:F4"/>
    <mergeCell ref="G3:I3"/>
    <mergeCell ref="J3:K3"/>
    <mergeCell ref="L3:M3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ДОХОДЫ рублей</vt:lpstr>
      <vt:lpstr>РАСХОДЫ руб</vt:lpstr>
      <vt:lpstr>'ДОХОДЫ рублей'!Заголовки_для_печати</vt:lpstr>
      <vt:lpstr>'РАСХОДЫ руб'!Заголовки_для_печати</vt:lpstr>
      <vt:lpstr>'ДОХОДЫ рублей'!Область_печати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Жаворонкова Н.В.</dc:creator>
  <cp:lastModifiedBy>Микулина Г.В.</cp:lastModifiedBy>
  <cp:lastPrinted>2024-12-12T11:45:51Z</cp:lastPrinted>
  <dcterms:created xsi:type="dcterms:W3CDTF">2020-11-21T10:32:55Z</dcterms:created>
  <dcterms:modified xsi:type="dcterms:W3CDTF">2025-11-10T11:05:45Z</dcterms:modified>
</cp:coreProperties>
</file>